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hn\Desktop\"/>
    </mc:Choice>
  </mc:AlternateContent>
  <xr:revisionPtr revIDLastSave="0" documentId="8_{364B519C-65E9-483F-B360-8C1F1EFF148C}" xr6:coauthVersionLast="47" xr6:coauthVersionMax="47" xr10:uidLastSave="{00000000-0000-0000-0000-000000000000}"/>
  <bookViews>
    <workbookView xWindow="-108" yWindow="-108" windowWidth="23256" windowHeight="12456" xr2:uid="{DB107041-E3D8-4413-B8A4-767902F89D71}"/>
  </bookViews>
  <sheets>
    <sheet name="TER from 01st July 2025" sheetId="1" r:id="rId1"/>
    <sheet name="TER FY 2025-26" sheetId="2" r:id="rId2"/>
    <sheet name="QLF FY2025-26" sheetId="3" r:id="rId3"/>
  </sheets>
  <externalReferences>
    <externalReference r:id="rId4"/>
    <externalReference r:id="rId5"/>
  </externalReferences>
  <definedNames>
    <definedName name="a">#REF!</definedName>
    <definedName name="aaa" localSheetId="2" hidden="1">{#N/A,#N/A,FALSE,"BAF"}</definedName>
    <definedName name="aaa" localSheetId="0" hidden="1">{#N/A,#N/A,FALSE,"BAF"}</definedName>
    <definedName name="aaa" localSheetId="1" hidden="1">{#N/A,#N/A,FALSE,"BAF"}</definedName>
    <definedName name="aaa" hidden="1">{#N/A,#N/A,FALSE,"BAF"}</definedName>
    <definedName name="aaaa" localSheetId="2" hidden="1">{#N/A,#N/A,FALSE,"BAF"}</definedName>
    <definedName name="aaaa" localSheetId="0" hidden="1">{#N/A,#N/A,FALSE,"BAF"}</definedName>
    <definedName name="aaaa" localSheetId="1" hidden="1">{#N/A,#N/A,FALSE,"BAF"}</definedName>
    <definedName name="aaaa" hidden="1">{#N/A,#N/A,FALSE,"BAF"}</definedName>
    <definedName name="abc" localSheetId="2" hidden="1">{#N/A,#N/A,FALSE,"BAF"}</definedName>
    <definedName name="abc" localSheetId="0" hidden="1">{#N/A,#N/A,FALSE,"BAF"}</definedName>
    <definedName name="abc" localSheetId="1" hidden="1">{#N/A,#N/A,FALSE,"BAF"}</definedName>
    <definedName name="abc" hidden="1">{#N/A,#N/A,FALSE,"BAF"}</definedName>
    <definedName name="ACCNO">[1]JOURNALS!$B$9:$B$308</definedName>
    <definedName name="ACCNOII">#REF!</definedName>
    <definedName name="AccountInput">#REF!</definedName>
    <definedName name="arpt" localSheetId="2" hidden="1">{#N/A,#N/A,FALSE,"BAF"}</definedName>
    <definedName name="arpt" localSheetId="0" hidden="1">{#N/A,#N/A,FALSE,"BAF"}</definedName>
    <definedName name="arpt" localSheetId="1" hidden="1">{#N/A,#N/A,FALSE,"BAF"}</definedName>
    <definedName name="arpt" hidden="1">{#N/A,#N/A,FALSE,"BAF"}</definedName>
    <definedName name="AUDIT">[1]JOURNALS!$J$9:$J$308</definedName>
    <definedName name="AUDITII">#REF!</definedName>
    <definedName name="BAL_SHEET">#REF!</definedName>
    <definedName name="_xlnm.Database">#REF!</definedName>
    <definedName name="finresult">#REF!</definedName>
    <definedName name="GroupResult">#REF!</definedName>
    <definedName name="NA" localSheetId="2" hidden="1">{#N/A,#N/A,FALSE,"BAF"}</definedName>
    <definedName name="NA" localSheetId="0" hidden="1">{#N/A,#N/A,FALSE,"BAF"}</definedName>
    <definedName name="NA" localSheetId="1" hidden="1">{#N/A,#N/A,FALSE,"BAF"}</definedName>
    <definedName name="NA" hidden="1">{#N/A,#N/A,FALSE,"BAF"}</definedName>
    <definedName name="oldy">[2]BALSHEET!$A$2:$D$71</definedName>
    <definedName name="PREAUDITII">#REF!</definedName>
    <definedName name="realised" localSheetId="2" hidden="1">{#N/A,#N/A,FALSE,"BAF"}</definedName>
    <definedName name="realised" localSheetId="0" hidden="1">{#N/A,#N/A,FALSE,"BAF"}</definedName>
    <definedName name="realised" localSheetId="1" hidden="1">{#N/A,#N/A,FALSE,"BAF"}</definedName>
    <definedName name="realised" hidden="1">{#N/A,#N/A,FALSE,"BAF"}</definedName>
    <definedName name="rel" localSheetId="2" hidden="1">{#N/A,#N/A,FALSE,"BAF"}</definedName>
    <definedName name="rel" localSheetId="0" hidden="1">{#N/A,#N/A,FALSE,"BAF"}</definedName>
    <definedName name="rel" localSheetId="1" hidden="1">{#N/A,#N/A,FALSE,"BAF"}</definedName>
    <definedName name="rel" hidden="1">{#N/A,#N/A,FALSE,"BAF"}</definedName>
    <definedName name="REVENUE">#REF!</definedName>
    <definedName name="TB">#REF!</definedName>
    <definedName name="unitinfo">#REF!</definedName>
    <definedName name="unrealised" localSheetId="2" hidden="1">{#N/A,#N/A,FALSE,"BAF"}</definedName>
    <definedName name="unrealised" localSheetId="0" hidden="1">{#N/A,#N/A,FALSE,"BAF"}</definedName>
    <definedName name="unrealised" localSheetId="1" hidden="1">{#N/A,#N/A,FALSE,"BAF"}</definedName>
    <definedName name="unrealised" hidden="1">{#N/A,#N/A,FALSE,"BAF"}</definedName>
    <definedName name="wrn.Net._.Assets." localSheetId="2" hidden="1">{#N/A,#N/A,FALSE,"BAF"}</definedName>
    <definedName name="wrn.Net._.Assets." localSheetId="0" hidden="1">{#N/A,#N/A,FALSE,"BAF"}</definedName>
    <definedName name="wrn.Net._.Assets." localSheetId="1" hidden="1">{#N/A,#N/A,FALSE,"BAF"}</definedName>
    <definedName name="wrn.Net._.Assets." hidden="1">{#N/A,#N/A,FALSE,"BAF"}</definedName>
    <definedName name="xyz" localSheetId="2" hidden="1">{#N/A,#N/A,FALSE,"BAF"}</definedName>
    <definedName name="xyz" localSheetId="0" hidden="1">{#N/A,#N/A,FALSE,"BAF"}</definedName>
    <definedName name="xyz" localSheetId="1" hidden="1">{#N/A,#N/A,FALSE,"BAF"}</definedName>
    <definedName name="xyz" hidden="1">{#N/A,#N/A,FALSE,"BAF"}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3" l="1"/>
  <c r="C42" i="3" s="1"/>
  <c r="F39" i="3"/>
  <c r="E39" i="3"/>
  <c r="H39" i="3" s="1"/>
  <c r="C39" i="3"/>
  <c r="B39" i="3"/>
  <c r="E38" i="3"/>
  <c r="C38" i="3"/>
  <c r="B38" i="3"/>
  <c r="H38" i="3" s="1"/>
  <c r="F37" i="3"/>
  <c r="E37" i="3"/>
  <c r="C37" i="3"/>
  <c r="B37" i="3"/>
  <c r="F25" i="3"/>
  <c r="F27" i="3" s="1"/>
  <c r="H24" i="3"/>
  <c r="I24" i="3" s="1"/>
  <c r="F24" i="3"/>
  <c r="E24" i="3"/>
  <c r="C24" i="3"/>
  <c r="B24" i="3"/>
  <c r="K23" i="3"/>
  <c r="F23" i="3"/>
  <c r="E23" i="3"/>
  <c r="C23" i="3"/>
  <c r="C25" i="3" s="1"/>
  <c r="C27" i="3" s="1"/>
  <c r="B23" i="3"/>
  <c r="F22" i="3"/>
  <c r="E22" i="3"/>
  <c r="H22" i="3" s="1"/>
  <c r="I22" i="3" s="1"/>
  <c r="C22" i="3"/>
  <c r="B22" i="3"/>
  <c r="F10" i="3"/>
  <c r="F12" i="3" s="1"/>
  <c r="F9" i="3"/>
  <c r="E9" i="3"/>
  <c r="B9" i="3"/>
  <c r="F8" i="3"/>
  <c r="E8" i="3"/>
  <c r="C8" i="3"/>
  <c r="C10" i="3" s="1"/>
  <c r="C12" i="3" s="1"/>
  <c r="B8" i="3"/>
  <c r="F7" i="3"/>
  <c r="E7" i="3"/>
  <c r="C7" i="3"/>
  <c r="B7" i="3"/>
  <c r="D60" i="2"/>
  <c r="C60" i="2"/>
  <c r="I59" i="2"/>
  <c r="H59" i="2"/>
  <c r="G59" i="2"/>
  <c r="J59" i="2" s="1"/>
  <c r="D59" i="2"/>
  <c r="C59" i="2"/>
  <c r="I56" i="2"/>
  <c r="I60" i="2" s="1"/>
  <c r="H56" i="2"/>
  <c r="H60" i="2" s="1"/>
  <c r="G56" i="2"/>
  <c r="J56" i="2" s="1"/>
  <c r="K54" i="2"/>
  <c r="J54" i="2"/>
  <c r="I53" i="2"/>
  <c r="I55" i="2" s="1"/>
  <c r="H53" i="2"/>
  <c r="H55" i="2" s="1"/>
  <c r="G53" i="2"/>
  <c r="D53" i="2"/>
  <c r="C53" i="2"/>
  <c r="C55" i="2" s="1"/>
  <c r="K52" i="2"/>
  <c r="J52" i="2"/>
  <c r="D47" i="2"/>
  <c r="C47" i="2"/>
  <c r="D46" i="2"/>
  <c r="C46" i="2"/>
  <c r="I43" i="2"/>
  <c r="H43" i="2"/>
  <c r="G43" i="2"/>
  <c r="C42" i="2"/>
  <c r="I41" i="2"/>
  <c r="I46" i="2" s="1"/>
  <c r="H41" i="2"/>
  <c r="J41" i="2" s="1"/>
  <c r="G41" i="2"/>
  <c r="K41" i="2" s="1"/>
  <c r="I40" i="2"/>
  <c r="H40" i="2"/>
  <c r="J40" i="2" s="1"/>
  <c r="G40" i="2"/>
  <c r="D40" i="2"/>
  <c r="D42" i="2" s="1"/>
  <c r="C40" i="2"/>
  <c r="K39" i="2"/>
  <c r="J39" i="2"/>
  <c r="P35" i="2"/>
  <c r="O35" i="2"/>
  <c r="N35" i="2"/>
  <c r="P34" i="2"/>
  <c r="O34" i="2"/>
  <c r="N34" i="2"/>
  <c r="H33" i="2"/>
  <c r="G33" i="2"/>
  <c r="J33" i="2" s="1"/>
  <c r="C33" i="2"/>
  <c r="N31" i="2"/>
  <c r="C31" i="2"/>
  <c r="K30" i="2"/>
  <c r="J30" i="2"/>
  <c r="I30" i="2"/>
  <c r="D30" i="2"/>
  <c r="H29" i="2"/>
  <c r="H31" i="2" s="1"/>
  <c r="G29" i="2"/>
  <c r="C29" i="2"/>
  <c r="P28" i="2"/>
  <c r="P30" i="2" s="1"/>
  <c r="P32" i="2" s="1"/>
  <c r="O28" i="2"/>
  <c r="O30" i="2" s="1"/>
  <c r="O32" i="2" s="1"/>
  <c r="N28" i="2"/>
  <c r="K28" i="2"/>
  <c r="J28" i="2"/>
  <c r="I28" i="2"/>
  <c r="D28" i="2"/>
  <c r="P23" i="2"/>
  <c r="O23" i="2"/>
  <c r="I23" i="2"/>
  <c r="H23" i="2"/>
  <c r="D23" i="2"/>
  <c r="C23" i="2"/>
  <c r="P22" i="2"/>
  <c r="O22" i="2"/>
  <c r="N22" i="2"/>
  <c r="I22" i="2"/>
  <c r="H22" i="2"/>
  <c r="G22" i="2"/>
  <c r="J22" i="2" s="1"/>
  <c r="D22" i="2"/>
  <c r="C22" i="2"/>
  <c r="B22" i="2"/>
  <c r="N19" i="2"/>
  <c r="G19" i="2"/>
  <c r="G23" i="2" s="1"/>
  <c r="J23" i="2" s="1"/>
  <c r="B19" i="2"/>
  <c r="K17" i="2"/>
  <c r="J17" i="2"/>
  <c r="P16" i="2"/>
  <c r="P18" i="2" s="1"/>
  <c r="P20" i="2" s="1"/>
  <c r="O16" i="2"/>
  <c r="O18" i="2" s="1"/>
  <c r="O20" i="2" s="1"/>
  <c r="N16" i="2"/>
  <c r="I16" i="2"/>
  <c r="I18" i="2" s="1"/>
  <c r="I20" i="2" s="1"/>
  <c r="H16" i="2"/>
  <c r="H18" i="2" s="1"/>
  <c r="H20" i="2" s="1"/>
  <c r="G16" i="2"/>
  <c r="D16" i="2"/>
  <c r="D18" i="2" s="1"/>
  <c r="D20" i="2" s="1"/>
  <c r="C16" i="2"/>
  <c r="C18" i="2" s="1"/>
  <c r="C20" i="2" s="1"/>
  <c r="B16" i="2"/>
  <c r="B18" i="2" s="1"/>
  <c r="K15" i="2"/>
  <c r="J15" i="2"/>
  <c r="I11" i="2"/>
  <c r="D11" i="2"/>
  <c r="C11" i="2"/>
  <c r="B11" i="2"/>
  <c r="P10" i="2"/>
  <c r="O10" i="2"/>
  <c r="N10" i="2"/>
  <c r="I10" i="2"/>
  <c r="D10" i="2"/>
  <c r="C10" i="2"/>
  <c r="B10" i="2"/>
  <c r="P7" i="2"/>
  <c r="P11" i="2" s="1"/>
  <c r="O7" i="2"/>
  <c r="O11" i="2" s="1"/>
  <c r="N7" i="2"/>
  <c r="N11" i="2" s="1"/>
  <c r="G7" i="2"/>
  <c r="P6" i="2"/>
  <c r="J5" i="2"/>
  <c r="H5" i="2"/>
  <c r="G5" i="2"/>
  <c r="P4" i="2"/>
  <c r="O4" i="2"/>
  <c r="O6" i="2" s="1"/>
  <c r="N4" i="2"/>
  <c r="N6" i="2" s="1"/>
  <c r="I4" i="2"/>
  <c r="I6" i="2" s="1"/>
  <c r="I8" i="2" s="1"/>
  <c r="G4" i="2"/>
  <c r="J4" i="2" s="1"/>
  <c r="D4" i="2"/>
  <c r="D6" i="2" s="1"/>
  <c r="D8" i="2" s="1"/>
  <c r="C4" i="2"/>
  <c r="C6" i="2" s="1"/>
  <c r="C8" i="2" s="1"/>
  <c r="B4" i="2"/>
  <c r="B6" i="2" s="1"/>
  <c r="B8" i="2" s="1"/>
  <c r="H3" i="2"/>
  <c r="G3" i="2"/>
  <c r="G10" i="2" s="1"/>
  <c r="J10" i="2" s="1"/>
  <c r="E32" i="1"/>
  <c r="D32" i="1"/>
  <c r="F32" i="1" s="1"/>
  <c r="H31" i="1"/>
  <c r="G31" i="1"/>
  <c r="J31" i="1" s="1"/>
  <c r="E31" i="1"/>
  <c r="D31" i="1"/>
  <c r="E30" i="1"/>
  <c r="D30" i="1"/>
  <c r="H20" i="1"/>
  <c r="G20" i="1"/>
  <c r="J20" i="1" s="1"/>
  <c r="E20" i="1"/>
  <c r="D20" i="1"/>
  <c r="H19" i="1"/>
  <c r="G19" i="1"/>
  <c r="K19" i="1" s="1"/>
  <c r="E19" i="1"/>
  <c r="D19" i="1"/>
  <c r="F19" i="1" s="1"/>
  <c r="H18" i="1"/>
  <c r="G18" i="1"/>
  <c r="K18" i="1" s="1"/>
  <c r="E18" i="1"/>
  <c r="D18" i="1"/>
  <c r="E17" i="1"/>
  <c r="D17" i="1"/>
  <c r="H16" i="1"/>
  <c r="G16" i="1"/>
  <c r="K16" i="1" s="1"/>
  <c r="E16" i="1"/>
  <c r="D16" i="1"/>
  <c r="E14" i="1"/>
  <c r="D14" i="1"/>
  <c r="H13" i="1"/>
  <c r="G13" i="1"/>
  <c r="K13" i="1" s="1"/>
  <c r="E13" i="1"/>
  <c r="D13" i="1"/>
  <c r="H12" i="1"/>
  <c r="G12" i="1"/>
  <c r="K12" i="1" s="1"/>
  <c r="E12" i="1"/>
  <c r="D12" i="1"/>
  <c r="H10" i="1"/>
  <c r="G10" i="1"/>
  <c r="K10" i="1" s="1"/>
  <c r="E10" i="1"/>
  <c r="D10" i="1"/>
  <c r="F10" i="1" s="1"/>
  <c r="H9" i="1"/>
  <c r="G9" i="1"/>
  <c r="K9" i="1" s="1"/>
  <c r="E9" i="1"/>
  <c r="D9" i="1"/>
  <c r="H8" i="1"/>
  <c r="G8" i="1"/>
  <c r="K8" i="1" s="1"/>
  <c r="E8" i="1"/>
  <c r="D8" i="1"/>
  <c r="H7" i="1"/>
  <c r="G7" i="1"/>
  <c r="K7" i="1" s="1"/>
  <c r="E7" i="1"/>
  <c r="D7" i="1"/>
  <c r="F7" i="1" s="1"/>
  <c r="H6" i="1"/>
  <c r="G6" i="1"/>
  <c r="K6" i="1" s="1"/>
  <c r="E6" i="1"/>
  <c r="D6" i="1"/>
  <c r="H5" i="1"/>
  <c r="G5" i="1"/>
  <c r="K5" i="1" s="1"/>
  <c r="E5" i="1"/>
  <c r="D5" i="1"/>
  <c r="P8" i="2" l="1"/>
  <c r="K29" i="2"/>
  <c r="H11" i="2"/>
  <c r="I42" i="2"/>
  <c r="I44" i="2" s="1"/>
  <c r="O8" i="2"/>
  <c r="G31" i="2"/>
  <c r="K31" i="2" s="1"/>
  <c r="I47" i="2"/>
  <c r="K5" i="2"/>
  <c r="K3" i="2"/>
  <c r="K40" i="2"/>
  <c r="G46" i="2"/>
  <c r="K56" i="2"/>
  <c r="G6" i="2"/>
  <c r="J6" i="2" s="1"/>
  <c r="J3" i="2"/>
  <c r="G47" i="2"/>
  <c r="G11" i="2"/>
  <c r="J11" i="2" s="1"/>
  <c r="K16" i="2"/>
  <c r="G18" i="2"/>
  <c r="J18" i="2" s="1"/>
  <c r="H47" i="2"/>
  <c r="J47" i="2" s="1"/>
  <c r="K53" i="2"/>
  <c r="N18" i="2"/>
  <c r="N30" i="2"/>
  <c r="N32" i="2" s="1"/>
  <c r="H46" i="2"/>
  <c r="J46" i="2" s="1"/>
  <c r="F30" i="1"/>
  <c r="F20" i="1"/>
  <c r="F5" i="1"/>
  <c r="F8" i="1"/>
  <c r="F12" i="1"/>
  <c r="K20" i="1"/>
  <c r="J18" i="1"/>
  <c r="L18" i="1" s="1"/>
  <c r="J19" i="1"/>
  <c r="L19" i="1" s="1"/>
  <c r="F18" i="1"/>
  <c r="F14" i="1"/>
  <c r="L20" i="1"/>
  <c r="F16" i="1"/>
  <c r="J16" i="1"/>
  <c r="L16" i="1" s="1"/>
  <c r="F6" i="1"/>
  <c r="F9" i="1"/>
  <c r="F13" i="1"/>
  <c r="F17" i="1"/>
  <c r="F31" i="1"/>
  <c r="I29" i="3"/>
  <c r="I30" i="3"/>
  <c r="I8" i="3"/>
  <c r="I9" i="3"/>
  <c r="I7" i="3"/>
  <c r="H23" i="3"/>
  <c r="I23" i="3" s="1"/>
  <c r="I25" i="3" s="1"/>
  <c r="I27" i="3" s="1"/>
  <c r="F38" i="3"/>
  <c r="I38" i="3" s="1"/>
  <c r="H37" i="3"/>
  <c r="I37" i="3" s="1"/>
  <c r="I39" i="3"/>
  <c r="H8" i="3"/>
  <c r="H9" i="3"/>
  <c r="H7" i="3"/>
  <c r="C57" i="2"/>
  <c r="B20" i="2"/>
  <c r="N8" i="2"/>
  <c r="G55" i="2"/>
  <c r="J43" i="2"/>
  <c r="K43" i="2"/>
  <c r="I29" i="2"/>
  <c r="I31" i="2" s="1"/>
  <c r="G42" i="2"/>
  <c r="C44" i="2"/>
  <c r="J7" i="2"/>
  <c r="J16" i="2"/>
  <c r="N23" i="2"/>
  <c r="J29" i="2"/>
  <c r="H42" i="2"/>
  <c r="D44" i="2"/>
  <c r="H57" i="2"/>
  <c r="H4" i="2"/>
  <c r="K4" i="2" s="1"/>
  <c r="K7" i="2"/>
  <c r="I33" i="2"/>
  <c r="I57" i="2"/>
  <c r="D29" i="2"/>
  <c r="D31" i="2" s="1"/>
  <c r="K19" i="2"/>
  <c r="D33" i="2"/>
  <c r="J53" i="2"/>
  <c r="B23" i="2"/>
  <c r="D55" i="2"/>
  <c r="J19" i="2"/>
  <c r="J31" i="2"/>
  <c r="G60" i="2"/>
  <c r="J60" i="2" s="1"/>
  <c r="H10" i="2"/>
  <c r="J5" i="1"/>
  <c r="L5" i="1" s="1"/>
  <c r="J8" i="1"/>
  <c r="L8" i="1" s="1"/>
  <c r="J12" i="1"/>
  <c r="L12" i="1" s="1"/>
  <c r="I31" i="1"/>
  <c r="K31" i="1" s="1"/>
  <c r="J9" i="1"/>
  <c r="L9" i="1" s="1"/>
  <c r="J13" i="1"/>
  <c r="L13" i="1" s="1"/>
  <c r="J6" i="1"/>
  <c r="L6" i="1" s="1"/>
  <c r="J7" i="1"/>
  <c r="L7" i="1" s="1"/>
  <c r="J10" i="1"/>
  <c r="L10" i="1" s="1"/>
  <c r="G8" i="2" l="1"/>
  <c r="K8" i="2" s="1"/>
  <c r="G20" i="2"/>
  <c r="H6" i="2"/>
  <c r="H8" i="2" s="1"/>
  <c r="N20" i="2"/>
  <c r="K18" i="2"/>
  <c r="I45" i="3"/>
  <c r="I44" i="3"/>
  <c r="I40" i="3"/>
  <c r="I42" i="3" s="1"/>
  <c r="I14" i="3"/>
  <c r="I10" i="3"/>
  <c r="I12" i="3" s="1"/>
  <c r="I15" i="3"/>
  <c r="F40" i="3"/>
  <c r="F42" i="3" s="1"/>
  <c r="D57" i="2"/>
  <c r="K42" i="2"/>
  <c r="G44" i="2"/>
  <c r="J42" i="2"/>
  <c r="H44" i="2"/>
  <c r="J44" i="2" s="1"/>
  <c r="K6" i="2"/>
  <c r="G57" i="2"/>
  <c r="K55" i="2"/>
  <c r="J55" i="2"/>
  <c r="K20" i="2"/>
  <c r="J20" i="2"/>
  <c r="J8" i="2"/>
  <c r="K44" i="2" l="1"/>
  <c r="K57" i="2"/>
  <c r="J57" i="2"/>
</calcChain>
</file>

<file path=xl/sharedStrings.xml><?xml version="1.0" encoding="utf-8"?>
<sst xmlns="http://schemas.openxmlformats.org/spreadsheetml/2006/main" count="278" uniqueCount="74">
  <si>
    <t>TER Effective 1st July  2025</t>
  </si>
  <si>
    <t>Direct Plan - TER</t>
  </si>
  <si>
    <t>Regular Plan - TER</t>
  </si>
  <si>
    <t>Scheme</t>
  </si>
  <si>
    <t>Management Fees ( Excl of GST )</t>
  </si>
  <si>
    <t>Other Expenses ( Incl. of GST)</t>
  </si>
  <si>
    <t>Base TER</t>
  </si>
  <si>
    <t>GST on MFEE</t>
  </si>
  <si>
    <t>New Base TER</t>
  </si>
  <si>
    <t>Total  new TER Incl. of GST ( Regular Plan)</t>
  </si>
  <si>
    <t>Quantum Value Fund (QLTEVF)</t>
  </si>
  <si>
    <t>Quantum ELSS Tax Saver Fund (QTSF)</t>
  </si>
  <si>
    <t>Quantum Small Cap Fund(QSCAPF)</t>
  </si>
  <si>
    <t>QUANTUM ESG BEST IN CLASS STRATEGY FUND (QESG)</t>
  </si>
  <si>
    <t>Quantum Ethical Fund (QETHICAL)</t>
  </si>
  <si>
    <t>Quantum Multi Asset Allocation Fund(QMULTI)</t>
  </si>
  <si>
    <t>Quantum Dynamic Bond Fund (QDBF)</t>
  </si>
  <si>
    <t>Quantum Equity Fund of Funds (QEFOF)</t>
  </si>
  <si>
    <t>Quantum Gold Fund (QGF)</t>
  </si>
  <si>
    <t>Quantum Liquid Fund (QLF)</t>
  </si>
  <si>
    <t>Quantum NIFTY 50 ETF (QNF)</t>
  </si>
  <si>
    <t>Quantum NIFTY 50 ETF Fund of Fund (QNFOF)</t>
  </si>
  <si>
    <t>Quantum Gold Savings Fund (QGSF)</t>
  </si>
  <si>
    <t>Quantum Multi Asset Fund of Funds (QMAFOF)</t>
  </si>
  <si>
    <t>Existing TER till 30th Jun 2025</t>
  </si>
  <si>
    <t>QUANTUM  VALUE FUND (QLTEVF)</t>
  </si>
  <si>
    <t>TER FROM 01/07/2025 ONWARDS</t>
  </si>
  <si>
    <t>TER FROM 04/04/2025 till 30/06/2025</t>
  </si>
  <si>
    <t>TER till 03/04/2025</t>
  </si>
  <si>
    <t>addendum / Daily TER disclosure on website / factsheet</t>
  </si>
  <si>
    <t>Change +(-)</t>
  </si>
  <si>
    <t>QUANTUM ELSS TAX SAVER FUND (QTSF)</t>
  </si>
  <si>
    <t>TER till 31/03/2025</t>
  </si>
  <si>
    <t>MFEE</t>
  </si>
  <si>
    <t>GST ON MFEE</t>
  </si>
  <si>
    <t>OTHER EXP</t>
  </si>
  <si>
    <t>TER - DIRECT PLAN</t>
  </si>
  <si>
    <t>DISTRIBUTOR COMMISSION</t>
  </si>
  <si>
    <t>TER - REGULAR PLAN</t>
  </si>
  <si>
    <t>BASE TER -DIRECT PLAN</t>
  </si>
  <si>
    <t>BASE TER - REGULAR PLAN</t>
  </si>
  <si>
    <t>QUANTUM DYNAMIC BOND FUND (QDBF)</t>
  </si>
  <si>
    <t>QUANTUM EQUITY FUND OF FUND (QEFOF)</t>
  </si>
  <si>
    <t>QUANTUM SMALL CAP FUND (QSCAP)</t>
  </si>
  <si>
    <t>QUANTUM NIFTY ETF FUND (QNF)</t>
  </si>
  <si>
    <t>TER FROM 04/04/2025 ONWARDS</t>
  </si>
  <si>
    <t>QUANTUM GOLD FUND (QGF)</t>
  </si>
  <si>
    <t>QUANTUM ETHICAL  FUND (QETHICAL)</t>
  </si>
  <si>
    <t>QUANTUM NIFTY ETF FUND OF FUND (QNFOF)</t>
  </si>
  <si>
    <t>QUANTUM GOLD SAVINGS FUND (QGSF)</t>
  </si>
  <si>
    <t>QUANTUM MULTI ASSET FUND OF FUND (QMAFOF )(date of allotment 11/06/2012)</t>
  </si>
  <si>
    <t>TER FROM 01/04/2025 ONWARDS</t>
  </si>
  <si>
    <t>QUANTUM MULTI ASSET ALLOCATION FUND  (QMULTI) - (date of allotment 07/03/2024)</t>
  </si>
  <si>
    <t xml:space="preserve">Note :- As per SEBI Regulations Management Fees cannot be charged on AMC investments in the Scheme. So the actual TER charged would </t>
  </si>
  <si>
    <t>be lower from the above wherever there's AMC investment in the Scheme.</t>
  </si>
  <si>
    <t>QUANTUM LIQUID FUND (QLF) - TER CALCULATION AS PER SLABWISE AUM</t>
  </si>
  <si>
    <t>UPTO 500 CRORE AUM</t>
  </si>
  <si>
    <t>calculated on AUM of 25/11/2024 on slabwise AUM</t>
  </si>
  <si>
    <t>NEXT AUM UPTO 250 CRORES ( I.E. CURRENT AUM ____ CRORES)</t>
  </si>
  <si>
    <t xml:space="preserve">TOTAL AUM 549.91 CRORES AS ON 25/11/2024 </t>
  </si>
  <si>
    <t>TER FROM 03/12/2024 ONWARDS</t>
  </si>
  <si>
    <t>MFEE UPTO 500 CR AUM</t>
  </si>
  <si>
    <t xml:space="preserve"> </t>
  </si>
  <si>
    <t>TER from 04 April 2025 till 30 june 2025</t>
  </si>
  <si>
    <t>calculated on AUM of 17/03/2025 on slabwise AUM</t>
  </si>
  <si>
    <t>NEXT AUM UPTO 250 CRORES ( I.E. CURRENT AUM 562 CRORES)</t>
  </si>
  <si>
    <t xml:space="preserve">TOTAL AUM 562  CRORES AS ON 17/03/2025 </t>
  </si>
  <si>
    <t>TER from 01 July 2025 Onwards</t>
  </si>
  <si>
    <t>calculated on AUM of 26/05/2025 on slabwise AUM</t>
  </si>
  <si>
    <t>NEXT AUM UPTO 250 CRORES ( I.E. CURRENT AUM 540 CRORES)</t>
  </si>
  <si>
    <t xml:space="preserve">TOTAL AUM 540  CRORES AS ON 26/05/2025 </t>
  </si>
  <si>
    <t>TER FROM 03/06/2025 ONWARDS</t>
  </si>
  <si>
    <t>Total TER   Incl. of GST - Direct Plan</t>
  </si>
  <si>
    <t xml:space="preserve"> Distributor Commission (Incl. of GST)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</si>
</sst>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0.000%"/>
    <numFmt numFmtId="166" formatCode="0.0000%"/>
    <numFmt numFmtId="167" formatCode="0.00000%"/>
  </numFmts>
  <fonts count="2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 tint="4.9989318521683403E-2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theme="1" tint="4.9989318521683403E-2"/>
      <name val="Arial"/>
      <family val="2"/>
    </font>
    <font>
      <sz val="10"/>
      <color theme="1" tint="4.9989318521683403E-2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 tint="4.9989318521683403E-2"/>
      <name val="Aptos Narrow"/>
      <family val="2"/>
      <scheme val="minor"/>
    </font>
    <font>
      <sz val="11"/>
      <color theme="1" tint="4.9989318521683403E-2"/>
      <name val="Aptos Narrow"/>
      <family val="2"/>
      <scheme val="minor"/>
    </font>
    <font>
      <sz val="11"/>
      <color rgb="FF000000"/>
      <name val="Calibri"/>
      <family val="2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D0D0D"/>
      <name val="Calibri"/>
      <family val="2"/>
    </font>
    <font>
      <b/>
      <sz val="11"/>
      <name val="Calibri"/>
      <family val="2"/>
    </font>
    <font>
      <b/>
      <sz val="11"/>
      <color rgb="FF0D0D0D"/>
      <name val="Calibri"/>
      <family val="2"/>
    </font>
    <font>
      <sz val="10"/>
      <color theme="1"/>
      <name val="Times New Roman"/>
      <family val="1"/>
    </font>
    <font>
      <b/>
      <sz val="11"/>
      <color rgb="FFFF0000"/>
      <name val="Aptos Narrow"/>
      <family val="2"/>
      <scheme val="minor"/>
    </font>
    <font>
      <b/>
      <sz val="11"/>
      <color theme="1" tint="0.34998626667073579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5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left"/>
    </xf>
    <xf numFmtId="10" fontId="6" fillId="0" borderId="1" xfId="2" applyNumberFormat="1" applyFont="1" applyFill="1" applyBorder="1" applyAlignment="1">
      <alignment horizontal="center" vertical="top" wrapText="1"/>
    </xf>
    <xf numFmtId="10" fontId="6" fillId="0" borderId="1" xfId="2" applyNumberFormat="1" applyFont="1" applyFill="1" applyBorder="1" applyAlignment="1">
      <alignment horizontal="left" vertical="top" wrapText="1"/>
    </xf>
    <xf numFmtId="10" fontId="6" fillId="2" borderId="1" xfId="2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5" fillId="3" borderId="1" xfId="0" applyFont="1" applyFill="1" applyBorder="1" applyAlignment="1">
      <alignment horizontal="left"/>
    </xf>
    <xf numFmtId="10" fontId="7" fillId="0" borderId="1" xfId="2" applyNumberFormat="1" applyFont="1" applyFill="1" applyBorder="1" applyAlignment="1">
      <alignment horizontal="center"/>
    </xf>
    <xf numFmtId="10" fontId="8" fillId="0" borderId="1" xfId="2" applyNumberFormat="1" applyFont="1" applyFill="1" applyBorder="1" applyAlignment="1">
      <alignment horizontal="center"/>
    </xf>
    <xf numFmtId="10" fontId="7" fillId="2" borderId="1" xfId="2" applyNumberFormat="1" applyFont="1" applyFill="1" applyBorder="1" applyAlignment="1">
      <alignment horizontal="center"/>
    </xf>
    <xf numFmtId="10" fontId="5" fillId="0" borderId="1" xfId="2" applyNumberFormat="1" applyFont="1" applyFill="1" applyBorder="1" applyAlignment="1">
      <alignment horizontal="center"/>
    </xf>
    <xf numFmtId="10" fontId="9" fillId="2" borderId="1" xfId="0" applyNumberFormat="1" applyFont="1" applyFill="1" applyBorder="1" applyAlignment="1">
      <alignment horizontal="center"/>
    </xf>
    <xf numFmtId="10" fontId="5" fillId="0" borderId="0" xfId="0" applyNumberFormat="1" applyFont="1"/>
    <xf numFmtId="0" fontId="5" fillId="0" borderId="0" xfId="0" applyFont="1" applyAlignment="1">
      <alignment horizontal="left"/>
    </xf>
    <xf numFmtId="0" fontId="7" fillId="0" borderId="0" xfId="0" applyFont="1"/>
    <xf numFmtId="0" fontId="5" fillId="4" borderId="1" xfId="0" applyFont="1" applyFill="1" applyBorder="1" applyAlignment="1">
      <alignment horizontal="left"/>
    </xf>
    <xf numFmtId="10" fontId="10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0" fontId="5" fillId="5" borderId="1" xfId="0" applyFont="1" applyFill="1" applyBorder="1" applyAlignment="1">
      <alignment horizontal="left"/>
    </xf>
    <xf numFmtId="165" fontId="7" fillId="0" borderId="1" xfId="2" applyNumberFormat="1" applyFont="1" applyFill="1" applyBorder="1" applyAlignment="1">
      <alignment horizontal="center"/>
    </xf>
    <xf numFmtId="10" fontId="8" fillId="0" borderId="0" xfId="2" applyNumberFormat="1" applyFont="1" applyFill="1" applyBorder="1" applyAlignment="1">
      <alignment horizontal="center"/>
    </xf>
    <xf numFmtId="10" fontId="5" fillId="0" borderId="0" xfId="2" applyNumberFormat="1" applyFont="1" applyFill="1" applyBorder="1" applyAlignment="1">
      <alignment horizontal="center"/>
    </xf>
    <xf numFmtId="10" fontId="12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10" fontId="8" fillId="0" borderId="1" xfId="2" applyNumberFormat="1" applyFont="1" applyFill="1" applyBorder="1"/>
    <xf numFmtId="10" fontId="6" fillId="0" borderId="1" xfId="2" applyNumberFormat="1" applyFont="1" applyFill="1" applyBorder="1"/>
    <xf numFmtId="10" fontId="5" fillId="0" borderId="2" xfId="2" applyNumberFormat="1" applyFont="1" applyFill="1" applyBorder="1"/>
    <xf numFmtId="10" fontId="5" fillId="0" borderId="1" xfId="2" applyNumberFormat="1" applyFont="1" applyFill="1" applyBorder="1"/>
    <xf numFmtId="10" fontId="5" fillId="0" borderId="3" xfId="2" applyNumberFormat="1" applyFont="1" applyFill="1" applyBorder="1"/>
    <xf numFmtId="10" fontId="13" fillId="0" borderId="4" xfId="0" applyNumberFormat="1" applyFont="1" applyBorder="1"/>
    <xf numFmtId="0" fontId="3" fillId="2" borderId="1" xfId="0" applyFont="1" applyFill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14" fillId="0" borderId="0" xfId="0" applyFont="1" applyAlignment="1">
      <alignment horizontal="center" vertical="top" wrapText="1"/>
    </xf>
    <xf numFmtId="0" fontId="3" fillId="0" borderId="1" xfId="0" applyFont="1" applyBorder="1"/>
    <xf numFmtId="0" fontId="15" fillId="0" borderId="1" xfId="0" applyFont="1" applyBorder="1"/>
    <xf numFmtId="0" fontId="15" fillId="0" borderId="5" xfId="0" applyFont="1" applyBorder="1"/>
    <xf numFmtId="0" fontId="0" fillId="0" borderId="1" xfId="0" applyBorder="1"/>
    <xf numFmtId="10" fontId="1" fillId="0" borderId="1" xfId="2" applyNumberFormat="1" applyFont="1" applyBorder="1"/>
    <xf numFmtId="10" fontId="15" fillId="0" borderId="1" xfId="2" applyNumberFormat="1" applyFont="1" applyBorder="1"/>
    <xf numFmtId="165" fontId="16" fillId="0" borderId="1" xfId="0" applyNumberFormat="1" applyFont="1" applyBorder="1" applyAlignment="1">
      <alignment horizontal="right" vertical="center"/>
    </xf>
    <xf numFmtId="10" fontId="15" fillId="0" borderId="5" xfId="2" applyNumberFormat="1" applyFont="1" applyBorder="1"/>
    <xf numFmtId="10" fontId="17" fillId="0" borderId="1" xfId="2" applyNumberFormat="1" applyFont="1" applyBorder="1"/>
    <xf numFmtId="166" fontId="15" fillId="0" borderId="1" xfId="2" applyNumberFormat="1" applyFont="1" applyBorder="1"/>
    <xf numFmtId="10" fontId="3" fillId="0" borderId="5" xfId="2" applyNumberFormat="1" applyFont="1" applyBorder="1"/>
    <xf numFmtId="10" fontId="0" fillId="0" borderId="0" xfId="2" applyNumberFormat="1" applyFont="1" applyBorder="1"/>
    <xf numFmtId="10" fontId="15" fillId="0" borderId="0" xfId="2" applyNumberFormat="1" applyFont="1" applyBorder="1"/>
    <xf numFmtId="10" fontId="3" fillId="0" borderId="1" xfId="2" applyNumberFormat="1" applyFont="1" applyBorder="1"/>
    <xf numFmtId="10" fontId="14" fillId="0" borderId="1" xfId="2" applyNumberFormat="1" applyFont="1" applyBorder="1"/>
    <xf numFmtId="10" fontId="14" fillId="0" borderId="5" xfId="2" applyNumberFormat="1" applyFont="1" applyBorder="1"/>
    <xf numFmtId="10" fontId="18" fillId="0" borderId="1" xfId="2" applyNumberFormat="1" applyFont="1" applyBorder="1"/>
    <xf numFmtId="166" fontId="14" fillId="0" borderId="1" xfId="2" applyNumberFormat="1" applyFont="1" applyBorder="1"/>
    <xf numFmtId="10" fontId="14" fillId="0" borderId="0" xfId="2" applyNumberFormat="1" applyFont="1" applyBorder="1"/>
    <xf numFmtId="0" fontId="3" fillId="0" borderId="0" xfId="0" applyFont="1"/>
    <xf numFmtId="10" fontId="3" fillId="0" borderId="0" xfId="2" applyNumberFormat="1" applyFont="1" applyBorder="1"/>
    <xf numFmtId="10" fontId="16" fillId="0" borderId="0" xfId="0" applyNumberFormat="1" applyFont="1" applyAlignment="1">
      <alignment horizontal="center" vertical="center"/>
    </xf>
    <xf numFmtId="10" fontId="1" fillId="0" borderId="1" xfId="0" applyNumberFormat="1" applyFont="1" applyBorder="1"/>
    <xf numFmtId="10" fontId="15" fillId="0" borderId="1" xfId="0" applyNumberFormat="1" applyFont="1" applyBorder="1"/>
    <xf numFmtId="10" fontId="17" fillId="0" borderId="1" xfId="0" applyNumberFormat="1" applyFont="1" applyBorder="1"/>
    <xf numFmtId="166" fontId="15" fillId="0" borderId="1" xfId="0" applyNumberFormat="1" applyFont="1" applyBorder="1"/>
    <xf numFmtId="10" fontId="0" fillId="0" borderId="0" xfId="0" applyNumberFormat="1"/>
    <xf numFmtId="10" fontId="15" fillId="0" borderId="0" xfId="0" applyNumberFormat="1" applyFont="1"/>
    <xf numFmtId="0" fontId="15" fillId="0" borderId="0" xfId="0" applyFont="1"/>
    <xf numFmtId="0" fontId="3" fillId="0" borderId="5" xfId="0" applyFont="1" applyBorder="1" applyAlignment="1">
      <alignment horizontal="center" vertical="top" wrapText="1"/>
    </xf>
    <xf numFmtId="0" fontId="19" fillId="0" borderId="0" xfId="0" applyFont="1" applyAlignment="1">
      <alignment vertical="center"/>
    </xf>
    <xf numFmtId="0" fontId="0" fillId="0" borderId="5" xfId="0" applyBorder="1"/>
    <xf numFmtId="165" fontId="15" fillId="0" borderId="1" xfId="2" applyNumberFormat="1" applyFont="1" applyBorder="1"/>
    <xf numFmtId="10" fontId="0" fillId="0" borderId="5" xfId="2" applyNumberFormat="1" applyFont="1" applyBorder="1"/>
    <xf numFmtId="10" fontId="0" fillId="0" borderId="1" xfId="2" applyNumberFormat="1" applyFont="1" applyBorder="1"/>
    <xf numFmtId="0" fontId="16" fillId="0" borderId="0" xfId="0" applyFont="1" applyAlignment="1">
      <alignment vertical="center"/>
    </xf>
    <xf numFmtId="10" fontId="20" fillId="0" borderId="1" xfId="0" applyNumberFormat="1" applyFont="1" applyBorder="1" applyAlignment="1">
      <alignment horizontal="right" vertical="center"/>
    </xf>
    <xf numFmtId="10" fontId="16" fillId="0" borderId="1" xfId="0" applyNumberFormat="1" applyFont="1" applyBorder="1" applyAlignment="1">
      <alignment horizontal="right" vertical="center"/>
    </xf>
    <xf numFmtId="165" fontId="0" fillId="0" borderId="0" xfId="2" applyNumberFormat="1" applyFont="1"/>
    <xf numFmtId="165" fontId="16" fillId="0" borderId="0" xfId="0" applyNumberFormat="1" applyFont="1" applyAlignment="1">
      <alignment vertical="center"/>
    </xf>
    <xf numFmtId="165" fontId="0" fillId="0" borderId="0" xfId="0" applyNumberFormat="1"/>
    <xf numFmtId="166" fontId="0" fillId="0" borderId="5" xfId="2" applyNumberFormat="1" applyFont="1" applyBorder="1"/>
    <xf numFmtId="10" fontId="17" fillId="0" borderId="1" xfId="2" applyNumberFormat="1" applyFont="1" applyFill="1" applyBorder="1"/>
    <xf numFmtId="10" fontId="0" fillId="0" borderId="1" xfId="2" applyNumberFormat="1" applyFont="1" applyFill="1" applyBorder="1"/>
    <xf numFmtId="10" fontId="21" fillId="0" borderId="1" xfId="0" applyNumberFormat="1" applyFont="1" applyBorder="1" applyAlignment="1">
      <alignment horizontal="right" vertical="center"/>
    </xf>
    <xf numFmtId="165" fontId="14" fillId="0" borderId="1" xfId="2" applyNumberFormat="1" applyFont="1" applyBorder="1"/>
    <xf numFmtId="10" fontId="22" fillId="0" borderId="1" xfId="0" applyNumberFormat="1" applyFont="1" applyBorder="1" applyAlignment="1">
      <alignment horizontal="right" vertical="center"/>
    </xf>
    <xf numFmtId="10" fontId="23" fillId="0" borderId="1" xfId="0" applyNumberFormat="1" applyFont="1" applyBorder="1" applyAlignment="1">
      <alignment horizontal="right" vertical="center"/>
    </xf>
    <xf numFmtId="10" fontId="19" fillId="0" borderId="1" xfId="0" applyNumberFormat="1" applyFont="1" applyBorder="1" applyAlignment="1">
      <alignment horizontal="right" vertical="center"/>
    </xf>
    <xf numFmtId="10" fontId="0" fillId="0" borderId="1" xfId="0" applyNumberFormat="1" applyBorder="1"/>
    <xf numFmtId="0" fontId="24" fillId="0" borderId="0" xfId="0" applyFont="1"/>
    <xf numFmtId="10" fontId="18" fillId="0" borderId="1" xfId="0" applyNumberFormat="1" applyFont="1" applyBorder="1" applyAlignment="1">
      <alignment horizontal="right"/>
    </xf>
    <xf numFmtId="10" fontId="3" fillId="0" borderId="1" xfId="0" applyNumberFormat="1" applyFont="1" applyBorder="1" applyAlignment="1">
      <alignment horizontal="right"/>
    </xf>
    <xf numFmtId="165" fontId="15" fillId="0" borderId="1" xfId="0" applyNumberFormat="1" applyFont="1" applyBorder="1"/>
    <xf numFmtId="10" fontId="17" fillId="0" borderId="1" xfId="0" applyNumberFormat="1" applyFont="1" applyBorder="1" applyAlignment="1">
      <alignment horizontal="right"/>
    </xf>
    <xf numFmtId="10" fontId="15" fillId="0" borderId="1" xfId="0" applyNumberFormat="1" applyFont="1" applyBorder="1" applyAlignment="1">
      <alignment horizontal="right"/>
    </xf>
    <xf numFmtId="0" fontId="0" fillId="0" borderId="0" xfId="0" applyAlignment="1">
      <alignment vertical="top"/>
    </xf>
    <xf numFmtId="0" fontId="18" fillId="0" borderId="1" xfId="0" applyFont="1" applyBorder="1"/>
    <xf numFmtId="165" fontId="17" fillId="0" borderId="1" xfId="2" applyNumberFormat="1" applyFont="1" applyBorder="1"/>
    <xf numFmtId="165" fontId="0" fillId="0" borderId="1" xfId="2" applyNumberFormat="1" applyFont="1" applyBorder="1"/>
    <xf numFmtId="166" fontId="0" fillId="0" borderId="1" xfId="2" applyNumberFormat="1" applyFont="1" applyBorder="1"/>
    <xf numFmtId="166" fontId="0" fillId="0" borderId="0" xfId="2" applyNumberFormat="1" applyFont="1" applyBorder="1"/>
    <xf numFmtId="167" fontId="18" fillId="0" borderId="1" xfId="2" applyNumberFormat="1" applyFont="1" applyBorder="1"/>
    <xf numFmtId="165" fontId="3" fillId="0" borderId="1" xfId="2" applyNumberFormat="1" applyFont="1" applyBorder="1"/>
    <xf numFmtId="166" fontId="3" fillId="0" borderId="1" xfId="2" applyNumberFormat="1" applyFont="1" applyBorder="1"/>
    <xf numFmtId="10" fontId="0" fillId="0" borderId="0" xfId="2" applyNumberFormat="1" applyFont="1" applyFill="1" applyBorder="1"/>
    <xf numFmtId="165" fontId="17" fillId="0" borderId="1" xfId="0" applyNumberFormat="1" applyFont="1" applyBorder="1"/>
    <xf numFmtId="166" fontId="0" fillId="0" borderId="0" xfId="0" applyNumberFormat="1"/>
    <xf numFmtId="166" fontId="2" fillId="0" borderId="0" xfId="0" applyNumberFormat="1" applyFont="1"/>
    <xf numFmtId="166" fontId="15" fillId="0" borderId="0" xfId="0" applyNumberFormat="1" applyFont="1"/>
    <xf numFmtId="164" fontId="0" fillId="0" borderId="1" xfId="1" applyFont="1" applyBorder="1"/>
    <xf numFmtId="164" fontId="0" fillId="0" borderId="0" xfId="1" applyFont="1" applyBorder="1"/>
    <xf numFmtId="10" fontId="3" fillId="0" borderId="0" xfId="2" applyNumberFormat="1" applyFont="1" applyFill="1" applyBorder="1"/>
    <xf numFmtId="166" fontId="3" fillId="0" borderId="0" xfId="2" applyNumberFormat="1" applyFont="1" applyFill="1" applyBorder="1"/>
    <xf numFmtId="10" fontId="1" fillId="0" borderId="0" xfId="2" applyNumberFormat="1" applyFont="1" applyBorder="1"/>
    <xf numFmtId="166" fontId="3" fillId="0" borderId="0" xfId="2" applyNumberFormat="1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1" applyFont="1" applyBorder="1" applyAlignment="1">
      <alignment horizontal="center"/>
    </xf>
    <xf numFmtId="166" fontId="16" fillId="0" borderId="1" xfId="0" applyNumberFormat="1" applyFont="1" applyBorder="1" applyAlignment="1">
      <alignment horizontal="right" vertical="center"/>
    </xf>
    <xf numFmtId="166" fontId="21" fillId="0" borderId="1" xfId="0" applyNumberFormat="1" applyFont="1" applyBorder="1" applyAlignment="1">
      <alignment horizontal="right" vertical="center"/>
    </xf>
    <xf numFmtId="10" fontId="0" fillId="0" borderId="1" xfId="2" applyNumberFormat="1" applyFont="1" applyBorder="1" applyAlignment="1">
      <alignment horizontal="center"/>
    </xf>
    <xf numFmtId="10" fontId="3" fillId="0" borderId="1" xfId="2" applyNumberFormat="1" applyFont="1" applyBorder="1" applyAlignment="1">
      <alignment horizontal="center"/>
    </xf>
    <xf numFmtId="166" fontId="23" fillId="0" borderId="1" xfId="0" applyNumberFormat="1" applyFont="1" applyBorder="1" applyAlignment="1">
      <alignment horizontal="right" vertical="center"/>
    </xf>
    <xf numFmtId="166" fontId="19" fillId="0" borderId="1" xfId="0" applyNumberFormat="1" applyFont="1" applyBorder="1" applyAlignment="1">
      <alignment horizontal="right" vertical="center"/>
    </xf>
    <xf numFmtId="166" fontId="0" fillId="0" borderId="1" xfId="0" applyNumberFormat="1" applyBorder="1" applyAlignment="1">
      <alignment horizontal="right"/>
    </xf>
    <xf numFmtId="10" fontId="15" fillId="0" borderId="1" xfId="0" applyNumberFormat="1" applyFont="1" applyBorder="1" applyAlignment="1">
      <alignment horizontal="center"/>
    </xf>
    <xf numFmtId="0" fontId="2" fillId="0" borderId="6" xfId="0" applyFont="1" applyBorder="1"/>
    <xf numFmtId="0" fontId="2" fillId="0" borderId="0" xfId="0" applyFont="1"/>
    <xf numFmtId="0" fontId="3" fillId="0" borderId="0" xfId="0" applyFont="1" applyAlignment="1">
      <alignment vertical="top"/>
    </xf>
    <xf numFmtId="0" fontId="25" fillId="0" borderId="0" xfId="0" applyFont="1" applyAlignment="1">
      <alignment horizontal="center" vertical="top" wrapText="1"/>
    </xf>
    <xf numFmtId="0" fontId="25" fillId="0" borderId="0" xfId="0" applyFont="1" applyAlignment="1">
      <alignment vertical="top"/>
    </xf>
    <xf numFmtId="164" fontId="16" fillId="0" borderId="0" xfId="1" applyFont="1" applyFill="1" applyBorder="1" applyAlignment="1">
      <alignment horizontal="right" vertical="center"/>
    </xf>
    <xf numFmtId="166" fontId="16" fillId="0" borderId="0" xfId="0" applyNumberFormat="1" applyFont="1" applyAlignment="1">
      <alignment horizontal="right" vertical="center"/>
    </xf>
    <xf numFmtId="166" fontId="0" fillId="0" borderId="0" xfId="2" applyNumberFormat="1" applyFont="1" applyFill="1" applyBorder="1"/>
    <xf numFmtId="0" fontId="25" fillId="0" borderId="0" xfId="0" applyFont="1" applyAlignment="1">
      <alignment vertical="top" wrapText="1"/>
    </xf>
    <xf numFmtId="0" fontId="3" fillId="2" borderId="0" xfId="0" applyFont="1" applyFill="1"/>
    <xf numFmtId="0" fontId="0" fillId="0" borderId="6" xfId="0" applyBorder="1"/>
    <xf numFmtId="0" fontId="26" fillId="0" borderId="9" xfId="0" applyFont="1" applyBorder="1" applyAlignment="1">
      <alignment vertical="top"/>
    </xf>
    <xf numFmtId="0" fontId="26" fillId="0" borderId="10" xfId="0" applyFont="1" applyBorder="1" applyAlignment="1">
      <alignment horizontal="center" vertical="top" wrapText="1"/>
    </xf>
    <xf numFmtId="0" fontId="26" fillId="0" borderId="11" xfId="0" applyFont="1" applyBorder="1" applyAlignment="1">
      <alignment horizontal="center" vertical="top" wrapText="1"/>
    </xf>
    <xf numFmtId="0" fontId="26" fillId="0" borderId="9" xfId="0" applyFont="1" applyBorder="1" applyAlignment="1">
      <alignment vertical="top" wrapText="1"/>
    </xf>
    <xf numFmtId="0" fontId="14" fillId="0" borderId="11" xfId="0" applyFont="1" applyBorder="1" applyAlignment="1">
      <alignment horizontal="center" vertical="top" wrapText="1"/>
    </xf>
    <xf numFmtId="0" fontId="15" fillId="0" borderId="12" xfId="0" applyFont="1" applyBorder="1"/>
    <xf numFmtId="0" fontId="15" fillId="0" borderId="13" xfId="0" applyFont="1" applyBorder="1"/>
    <xf numFmtId="166" fontId="16" fillId="0" borderId="14" xfId="0" applyNumberFormat="1" applyFont="1" applyBorder="1" applyAlignment="1">
      <alignment horizontal="right" vertical="center"/>
    </xf>
    <xf numFmtId="0" fontId="15" fillId="0" borderId="15" xfId="0" applyFont="1" applyBorder="1"/>
    <xf numFmtId="166" fontId="0" fillId="0" borderId="14" xfId="2" applyNumberFormat="1" applyFont="1" applyBorder="1"/>
    <xf numFmtId="0" fontId="0" fillId="0" borderId="16" xfId="0" applyBorder="1"/>
    <xf numFmtId="166" fontId="16" fillId="0" borderId="4" xfId="0" applyNumberFormat="1" applyFont="1" applyBorder="1" applyAlignment="1">
      <alignment horizontal="right" vertical="center"/>
    </xf>
    <xf numFmtId="0" fontId="0" fillId="0" borderId="2" xfId="0" applyBorder="1"/>
    <xf numFmtId="166" fontId="0" fillId="0" borderId="4" xfId="2" applyNumberFormat="1" applyFont="1" applyBorder="1"/>
    <xf numFmtId="0" fontId="3" fillId="0" borderId="16" xfId="0" applyFont="1" applyBorder="1"/>
    <xf numFmtId="166" fontId="3" fillId="0" borderId="4" xfId="2" applyNumberFormat="1" applyFont="1" applyBorder="1"/>
    <xf numFmtId="0" fontId="3" fillId="0" borderId="2" xfId="0" applyFont="1" applyBorder="1"/>
    <xf numFmtId="166" fontId="3" fillId="0" borderId="4" xfId="0" applyNumberFormat="1" applyFont="1" applyBorder="1"/>
    <xf numFmtId="166" fontId="0" fillId="0" borderId="4" xfId="0" applyNumberFormat="1" applyBorder="1"/>
    <xf numFmtId="10" fontId="3" fillId="0" borderId="4" xfId="2" applyNumberFormat="1" applyFont="1" applyBorder="1"/>
    <xf numFmtId="166" fontId="15" fillId="0" borderId="4" xfId="0" applyNumberFormat="1" applyFont="1" applyBorder="1"/>
    <xf numFmtId="165" fontId="15" fillId="0" borderId="4" xfId="0" applyNumberFormat="1" applyFont="1" applyBorder="1"/>
    <xf numFmtId="0" fontId="3" fillId="0" borderId="17" xfId="0" applyFont="1" applyBorder="1"/>
    <xf numFmtId="0" fontId="3" fillId="0" borderId="18" xfId="0" applyFont="1" applyBorder="1"/>
    <xf numFmtId="166" fontId="15" fillId="0" borderId="19" xfId="0" applyNumberFormat="1" applyFont="1" applyBorder="1"/>
    <xf numFmtId="0" fontId="0" fillId="0" borderId="20" xfId="0" applyBorder="1"/>
    <xf numFmtId="165" fontId="15" fillId="0" borderId="19" xfId="0" applyNumberFormat="1" applyFont="1" applyBorder="1"/>
    <xf numFmtId="0" fontId="0" fillId="2" borderId="0" xfId="0" applyFill="1"/>
    <xf numFmtId="0" fontId="26" fillId="0" borderId="21" xfId="0" applyFont="1" applyBorder="1" applyAlignment="1">
      <alignment vertical="top"/>
    </xf>
    <xf numFmtId="0" fontId="26" fillId="0" borderId="22" xfId="0" applyFont="1" applyBorder="1" applyAlignment="1">
      <alignment horizontal="center" vertical="top" wrapText="1"/>
    </xf>
    <xf numFmtId="0" fontId="26" fillId="0" borderId="23" xfId="0" applyFont="1" applyBorder="1" applyAlignment="1">
      <alignment horizontal="center" vertical="top" wrapText="1"/>
    </xf>
    <xf numFmtId="0" fontId="26" fillId="0" borderId="21" xfId="0" applyFont="1" applyBorder="1" applyAlignment="1">
      <alignment vertical="top" wrapText="1"/>
    </xf>
    <xf numFmtId="0" fontId="14" fillId="0" borderId="23" xfId="0" applyFont="1" applyBorder="1" applyAlignment="1">
      <alignment horizontal="center" vertical="top" wrapText="1"/>
    </xf>
    <xf numFmtId="0" fontId="15" fillId="0" borderId="16" xfId="0" applyFont="1" applyBorder="1"/>
    <xf numFmtId="166" fontId="20" fillId="0" borderId="4" xfId="0" applyNumberFormat="1" applyFont="1" applyBorder="1" applyAlignment="1">
      <alignment horizontal="right" vertical="center"/>
    </xf>
    <xf numFmtId="166" fontId="17" fillId="0" borderId="4" xfId="2" applyNumberFormat="1" applyFont="1" applyBorder="1"/>
    <xf numFmtId="166" fontId="18" fillId="0" borderId="4" xfId="2" applyNumberFormat="1" applyFont="1" applyBorder="1"/>
    <xf numFmtId="166" fontId="18" fillId="0" borderId="4" xfId="0" applyNumberFormat="1" applyFont="1" applyBorder="1"/>
    <xf numFmtId="166" fontId="17" fillId="0" borderId="4" xfId="0" applyNumberFormat="1" applyFont="1" applyBorder="1"/>
    <xf numFmtId="10" fontId="15" fillId="0" borderId="4" xfId="0" applyNumberFormat="1" applyFont="1" applyBorder="1"/>
    <xf numFmtId="0" fontId="0" fillId="0" borderId="17" xfId="0" applyBorder="1"/>
    <xf numFmtId="10" fontId="15" fillId="0" borderId="19" xfId="0" applyNumberFormat="1" applyFont="1" applyBorder="1"/>
    <xf numFmtId="166" fontId="17" fillId="2" borderId="4" xfId="2" applyNumberFormat="1" applyFont="1" applyFill="1" applyBorder="1"/>
    <xf numFmtId="165" fontId="7" fillId="2" borderId="1" xfId="2" applyNumberFormat="1" applyFont="1" applyFill="1" applyBorder="1" applyAlignment="1">
      <alignment horizontal="center"/>
    </xf>
    <xf numFmtId="10" fontId="6" fillId="0" borderId="1" xfId="2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3" fillId="2" borderId="7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SS/FUND_ACC/Deutsche%20Bank/Reports/Annual%20Accounts/Equity/Deutsche%20Equity%20Fund%20final%20accounts%20Version%201.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S/FUND_ACC/HSBC/reports/Annual%20Accounts/Cash%20Fund/HSBC%20Inc.%20%20Invst%20Plan%20Financials%20&amp;%20HPU%20website%201003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D_INPUT"/>
      <sheetName val="PORTFOLIO"/>
      <sheetName val="SUMMARY Port."/>
      <sheetName val="DOWNLOAD"/>
      <sheetName val="JOURNALS"/>
      <sheetName val="SUMMARY_TB"/>
      <sheetName val="BALANCE SHEET"/>
      <sheetName val="INCOME"/>
      <sheetName val="SCH 1,2"/>
      <sheetName val="SCH 3,4"/>
      <sheetName val="SCH 5,6,7"/>
      <sheetName val="HISTORICAL"/>
      <sheetName val="app-dep"/>
      <sheetName val="def rev"/>
      <sheetName val="deposits sched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J9">
            <v>0</v>
          </cell>
        </row>
        <row r="10">
          <cell r="B10" t="str">
            <v>1-010-00010-00002</v>
          </cell>
          <cell r="J10">
            <v>-402135.86</v>
          </cell>
        </row>
        <row r="11">
          <cell r="B11" t="str">
            <v>2-230-00053-00001</v>
          </cell>
          <cell r="J11">
            <v>266466.33</v>
          </cell>
        </row>
        <row r="12">
          <cell r="B12" t="str">
            <v>2-230-00053-00017</v>
          </cell>
          <cell r="J12">
            <v>2131.7199999999998</v>
          </cell>
        </row>
        <row r="13">
          <cell r="B13" t="str">
            <v>2-230-00053-00002</v>
          </cell>
          <cell r="J13">
            <v>133537.81</v>
          </cell>
        </row>
        <row r="14">
          <cell r="J14">
            <v>0</v>
          </cell>
        </row>
        <row r="15">
          <cell r="B15" t="str">
            <v>1-010-00010-00002</v>
          </cell>
          <cell r="J15">
            <v>-50000</v>
          </cell>
        </row>
        <row r="16">
          <cell r="B16" t="str">
            <v>1-010-00011-00001</v>
          </cell>
          <cell r="J16">
            <v>25000</v>
          </cell>
        </row>
        <row r="17">
          <cell r="B17" t="str">
            <v>1-010-00011-00002</v>
          </cell>
          <cell r="J17">
            <v>25000</v>
          </cell>
        </row>
        <row r="19">
          <cell r="B19" t="str">
            <v>2-230-00053-00001</v>
          </cell>
          <cell r="J19">
            <v>-12688.87</v>
          </cell>
        </row>
        <row r="20">
          <cell r="B20" t="str">
            <v>2-230-00053-00017</v>
          </cell>
          <cell r="J20">
            <v>-101.51</v>
          </cell>
        </row>
        <row r="21">
          <cell r="B21" t="str">
            <v>2-230-00053-00019</v>
          </cell>
          <cell r="J21">
            <v>-708.7</v>
          </cell>
        </row>
        <row r="22">
          <cell r="B22" t="str">
            <v>2-230-00053-00015</v>
          </cell>
          <cell r="J22">
            <v>13499.08</v>
          </cell>
        </row>
        <row r="24">
          <cell r="B24" t="str">
            <v>1-010-00010-00002</v>
          </cell>
          <cell r="J24">
            <v>-252794.52000000002</v>
          </cell>
        </row>
        <row r="25">
          <cell r="B25" t="str">
            <v>4-510-00125-00023</v>
          </cell>
          <cell r="J25">
            <v>252794.52000000002</v>
          </cell>
        </row>
        <row r="27">
          <cell r="B27" t="str">
            <v>2-230-00053-00015</v>
          </cell>
          <cell r="J27">
            <v>252794.52000000002</v>
          </cell>
        </row>
        <row r="28">
          <cell r="B28" t="str">
            <v>4-510-00125-00015</v>
          </cell>
          <cell r="J28">
            <v>-252794.52000000002</v>
          </cell>
        </row>
        <row r="29">
          <cell r="J29">
            <v>0</v>
          </cell>
        </row>
        <row r="30">
          <cell r="B30" t="str">
            <v>4-510-00125-00023</v>
          </cell>
          <cell r="J30">
            <v>57701.38</v>
          </cell>
        </row>
        <row r="31">
          <cell r="B31" t="str">
            <v>4-510-00125-00015</v>
          </cell>
          <cell r="J31">
            <v>-57701.38</v>
          </cell>
        </row>
        <row r="32">
          <cell r="J32">
            <v>0</v>
          </cell>
        </row>
        <row r="33">
          <cell r="B33" t="str">
            <v>1-010-00010-00002</v>
          </cell>
          <cell r="J33">
            <v>-110000</v>
          </cell>
        </row>
        <row r="34">
          <cell r="B34" t="str">
            <v>1-100-00015-00000</v>
          </cell>
          <cell r="J34">
            <v>102293.97</v>
          </cell>
        </row>
        <row r="35">
          <cell r="B35" t="str">
            <v>4-510-00125-00014</v>
          </cell>
          <cell r="J35">
            <v>7706.0299999999988</v>
          </cell>
        </row>
        <row r="37">
          <cell r="B37" t="str">
            <v>5-330-00078-00001</v>
          </cell>
          <cell r="J37">
            <v>-218180.6651239999</v>
          </cell>
        </row>
        <row r="38">
          <cell r="B38" t="str">
            <v>5-330-00078-00002</v>
          </cell>
          <cell r="J38">
            <v>-4083714.1846740008</v>
          </cell>
        </row>
        <row r="39">
          <cell r="B39" t="str">
            <v>5-320-00077-00001</v>
          </cell>
          <cell r="J39">
            <v>218180.6651239999</v>
          </cell>
        </row>
        <row r="40">
          <cell r="B40" t="str">
            <v>5-320-00077-00002</v>
          </cell>
          <cell r="J40">
            <v>4083714.1846740008</v>
          </cell>
        </row>
        <row r="41">
          <cell r="J41">
            <v>0</v>
          </cell>
        </row>
        <row r="42">
          <cell r="B42" t="str">
            <v>1-040-00017-00002</v>
          </cell>
          <cell r="J42">
            <v>-0.73</v>
          </cell>
        </row>
        <row r="43">
          <cell r="B43" t="str">
            <v>1-040-00017-00003</v>
          </cell>
          <cell r="J43">
            <v>0</v>
          </cell>
        </row>
        <row r="44">
          <cell r="B44" t="str">
            <v>5-360-00081-00002</v>
          </cell>
          <cell r="J44">
            <v>0.73</v>
          </cell>
        </row>
        <row r="45">
          <cell r="B45" t="str">
            <v>5-360-00081-00003</v>
          </cell>
          <cell r="J45">
            <v>0</v>
          </cell>
        </row>
        <row r="47">
          <cell r="B47" t="str">
            <v>1-070-00020-00009</v>
          </cell>
          <cell r="J47">
            <v>0.33</v>
          </cell>
        </row>
        <row r="48">
          <cell r="B48" t="str">
            <v>3-410-00101-00009</v>
          </cell>
          <cell r="J48">
            <v>-0.33</v>
          </cell>
        </row>
        <row r="50">
          <cell r="B50" t="str">
            <v>4-510-00125-00002</v>
          </cell>
          <cell r="J50">
            <v>302612.25</v>
          </cell>
        </row>
        <row r="51">
          <cell r="B51" t="str">
            <v>4-510-00125-00012</v>
          </cell>
          <cell r="J51">
            <v>30531.309999999998</v>
          </cell>
        </row>
        <row r="52">
          <cell r="B52" t="str">
            <v>4-510-00125-00025</v>
          </cell>
          <cell r="J52">
            <v>8437.3700000000008</v>
          </cell>
        </row>
        <row r="53">
          <cell r="B53" t="str">
            <v>4-510-00125-00026</v>
          </cell>
          <cell r="J53">
            <v>3531.93</v>
          </cell>
        </row>
        <row r="54">
          <cell r="B54" t="str">
            <v>4-510-00125-00008</v>
          </cell>
          <cell r="J54">
            <v>0</v>
          </cell>
        </row>
        <row r="55">
          <cell r="B55" t="str">
            <v>4-510-00125-00006</v>
          </cell>
          <cell r="J55">
            <v>52500</v>
          </cell>
        </row>
        <row r="56">
          <cell r="B56" t="str">
            <v>4-510-00125-00007</v>
          </cell>
          <cell r="J56">
            <v>9886.7999999999993</v>
          </cell>
        </row>
        <row r="57">
          <cell r="B57" t="str">
            <v>4-510-00125-00014</v>
          </cell>
          <cell r="J57">
            <v>8500</v>
          </cell>
        </row>
        <row r="58">
          <cell r="B58" t="str">
            <v>4-510-00125-00015</v>
          </cell>
          <cell r="J58">
            <v>371.05</v>
          </cell>
        </row>
        <row r="59">
          <cell r="B59" t="str">
            <v>4-510-00125-00023</v>
          </cell>
          <cell r="J59">
            <v>44377.39</v>
          </cell>
        </row>
        <row r="60">
          <cell r="B60" t="str">
            <v>4-510-00125-00000</v>
          </cell>
          <cell r="J60">
            <v>-429374.22</v>
          </cell>
        </row>
        <row r="61">
          <cell r="J61">
            <v>0</v>
          </cell>
        </row>
        <row r="62">
          <cell r="B62" t="str">
            <v>2-230-00053-00002</v>
          </cell>
          <cell r="J62">
            <v>-302612.25</v>
          </cell>
        </row>
        <row r="63">
          <cell r="B63" t="str">
            <v>2-230-00053-00012</v>
          </cell>
          <cell r="J63">
            <v>-30531.309999999998</v>
          </cell>
        </row>
        <row r="64">
          <cell r="B64" t="str">
            <v>2-230-00053-00025</v>
          </cell>
          <cell r="J64">
            <v>-8437.3700000000008</v>
          </cell>
        </row>
        <row r="65">
          <cell r="B65" t="str">
            <v>2-230-00053-00026</v>
          </cell>
          <cell r="J65">
            <v>-3531.93</v>
          </cell>
        </row>
        <row r="66">
          <cell r="B66" t="str">
            <v>2-230-00053-00008</v>
          </cell>
          <cell r="J66">
            <v>0</v>
          </cell>
        </row>
        <row r="67">
          <cell r="B67" t="str">
            <v>2-230-00053-00006</v>
          </cell>
          <cell r="J67">
            <v>-52500</v>
          </cell>
        </row>
        <row r="68">
          <cell r="B68" t="str">
            <v>2-230-00053-00007</v>
          </cell>
          <cell r="J68">
            <v>-9543.99</v>
          </cell>
        </row>
        <row r="69">
          <cell r="B69" t="str">
            <v>2-230-00053-00014</v>
          </cell>
          <cell r="J69">
            <v>-8500</v>
          </cell>
        </row>
        <row r="70">
          <cell r="B70" t="str">
            <v>2-230-00053-00015</v>
          </cell>
          <cell r="J70">
            <v>-371.05</v>
          </cell>
        </row>
        <row r="71">
          <cell r="B71" t="str">
            <v>2-230-00053-00023</v>
          </cell>
          <cell r="J71">
            <v>-44377.39</v>
          </cell>
        </row>
        <row r="72">
          <cell r="B72" t="str">
            <v>2-230-00053-00000</v>
          </cell>
          <cell r="J72">
            <v>429374.22</v>
          </cell>
        </row>
        <row r="73">
          <cell r="B73" t="str">
            <v>2-230-00053-00001</v>
          </cell>
          <cell r="J73">
            <v>0</v>
          </cell>
        </row>
        <row r="75">
          <cell r="B75" t="str">
            <v>4-510-00125-00026</v>
          </cell>
          <cell r="J75">
            <v>0</v>
          </cell>
        </row>
        <row r="76">
          <cell r="B76" t="str">
            <v>4-510-00125-00015</v>
          </cell>
          <cell r="J76">
            <v>0</v>
          </cell>
        </row>
        <row r="77">
          <cell r="B77" t="str">
            <v>4-510-00125-00014</v>
          </cell>
          <cell r="J77">
            <v>0</v>
          </cell>
        </row>
        <row r="78">
          <cell r="B78" t="str">
            <v>4-510-00125-00023</v>
          </cell>
          <cell r="J78">
            <v>0</v>
          </cell>
        </row>
        <row r="79">
          <cell r="B79" t="str">
            <v>2-230-00053-00019</v>
          </cell>
          <cell r="J79">
            <v>-342.81</v>
          </cell>
        </row>
        <row r="81">
          <cell r="B81" t="str">
            <v>4-510-00125-00015</v>
          </cell>
          <cell r="J81">
            <v>100.14</v>
          </cell>
        </row>
        <row r="82">
          <cell r="B82" t="str">
            <v>2-230-00053-00015</v>
          </cell>
          <cell r="J82">
            <v>-100.14</v>
          </cell>
        </row>
        <row r="84">
          <cell r="B84" t="str">
            <v>2-230-00053-00001</v>
          </cell>
          <cell r="J84">
            <v>0</v>
          </cell>
        </row>
        <row r="85">
          <cell r="B85" t="str">
            <v>2-230-00053-00017</v>
          </cell>
          <cell r="J85">
            <v>0</v>
          </cell>
        </row>
        <row r="86">
          <cell r="B86" t="str">
            <v>2-230-00053-00019</v>
          </cell>
          <cell r="J86">
            <v>0</v>
          </cell>
        </row>
        <row r="87">
          <cell r="B87" t="str">
            <v>2-230-00053-00008</v>
          </cell>
          <cell r="J87">
            <v>0</v>
          </cell>
        </row>
        <row r="91">
          <cell r="B91" t="str">
            <v>4-510-00125-00015</v>
          </cell>
          <cell r="J91">
            <v>-51274.559999999998</v>
          </cell>
        </row>
        <row r="92">
          <cell r="B92" t="str">
            <v>2-230-00053-00015</v>
          </cell>
          <cell r="J92">
            <v>51274.559999999998</v>
          </cell>
        </row>
        <row r="94">
          <cell r="B94" t="str">
            <v>2-230-00053-00019</v>
          </cell>
          <cell r="J94">
            <v>-437.24</v>
          </cell>
        </row>
        <row r="95">
          <cell r="B95" t="str">
            <v>2-230-00053-00008</v>
          </cell>
          <cell r="J95">
            <v>-16905.439999999999</v>
          </cell>
        </row>
        <row r="96">
          <cell r="B96" t="str">
            <v>4-510-00125-00008</v>
          </cell>
          <cell r="J96">
            <v>17342.68</v>
          </cell>
        </row>
        <row r="97">
          <cell r="J97">
            <v>0</v>
          </cell>
        </row>
        <row r="98">
          <cell r="B98" t="str">
            <v>4-510-00125-00014</v>
          </cell>
          <cell r="J98">
            <v>8143.72</v>
          </cell>
        </row>
        <row r="99">
          <cell r="B99" t="str">
            <v>4-510-00125-00026</v>
          </cell>
          <cell r="J99">
            <v>0</v>
          </cell>
        </row>
        <row r="100">
          <cell r="B100" t="str">
            <v>4-510-00125-00015</v>
          </cell>
          <cell r="J100">
            <v>-8143.72</v>
          </cell>
        </row>
        <row r="101">
          <cell r="J101">
            <v>0</v>
          </cell>
        </row>
        <row r="102">
          <cell r="B102" t="str">
            <v>2-230-00053-00019</v>
          </cell>
          <cell r="J102">
            <v>0</v>
          </cell>
        </row>
        <row r="103">
          <cell r="B103" t="str">
            <v>2-230-00053-00008</v>
          </cell>
          <cell r="J103">
            <v>0</v>
          </cell>
        </row>
        <row r="104">
          <cell r="J104">
            <v>0</v>
          </cell>
        </row>
        <row r="105">
          <cell r="B105" t="str">
            <v>4-510-00125-00001</v>
          </cell>
          <cell r="J105">
            <v>-4748.3304808218381</v>
          </cell>
        </row>
        <row r="106">
          <cell r="B106" t="str">
            <v>2-230-00053-00001</v>
          </cell>
          <cell r="J106">
            <v>4748.3304808218381</v>
          </cell>
        </row>
        <row r="107">
          <cell r="J107">
            <v>0</v>
          </cell>
        </row>
        <row r="108">
          <cell r="B108" t="str">
            <v>1-010-00010-00002</v>
          </cell>
          <cell r="J108">
            <v>-76213.510000000009</v>
          </cell>
        </row>
        <row r="109">
          <cell r="B109" t="str">
            <v>1-100-00015-00005</v>
          </cell>
          <cell r="J109">
            <v>76213.510000000009</v>
          </cell>
        </row>
        <row r="110">
          <cell r="J110">
            <v>0</v>
          </cell>
        </row>
        <row r="111">
          <cell r="B111" t="str">
            <v>5-330-00078-00001</v>
          </cell>
          <cell r="J111">
            <v>218180.67</v>
          </cell>
        </row>
        <row r="112">
          <cell r="B112" t="str">
            <v>5-330-00078-00002</v>
          </cell>
          <cell r="J112">
            <v>4083714.18</v>
          </cell>
        </row>
        <row r="113">
          <cell r="B113" t="str">
            <v>J1.01</v>
          </cell>
          <cell r="J113">
            <v>-218180.67</v>
          </cell>
        </row>
        <row r="114">
          <cell r="B114" t="str">
            <v>J1.02</v>
          </cell>
          <cell r="J114">
            <v>-4083714.18</v>
          </cell>
        </row>
        <row r="115">
          <cell r="J115">
            <v>0</v>
          </cell>
        </row>
        <row r="116">
          <cell r="J116">
            <v>0</v>
          </cell>
        </row>
        <row r="117">
          <cell r="J117">
            <v>0</v>
          </cell>
        </row>
        <row r="118">
          <cell r="J118">
            <v>0</v>
          </cell>
        </row>
        <row r="119">
          <cell r="J119">
            <v>0</v>
          </cell>
        </row>
        <row r="120">
          <cell r="J120">
            <v>0</v>
          </cell>
        </row>
        <row r="121">
          <cell r="J121">
            <v>0</v>
          </cell>
        </row>
        <row r="122">
          <cell r="J122">
            <v>0</v>
          </cell>
        </row>
        <row r="123">
          <cell r="J123">
            <v>0</v>
          </cell>
        </row>
        <row r="124">
          <cell r="J124">
            <v>0</v>
          </cell>
        </row>
        <row r="125">
          <cell r="J125">
            <v>0</v>
          </cell>
        </row>
        <row r="126">
          <cell r="J126">
            <v>0</v>
          </cell>
        </row>
        <row r="127">
          <cell r="J127">
            <v>0</v>
          </cell>
        </row>
        <row r="128">
          <cell r="J128">
            <v>0</v>
          </cell>
        </row>
        <row r="129">
          <cell r="J129">
            <v>0</v>
          </cell>
        </row>
        <row r="130">
          <cell r="J130">
            <v>0</v>
          </cell>
        </row>
        <row r="131">
          <cell r="J131">
            <v>0</v>
          </cell>
        </row>
        <row r="132">
          <cell r="J132">
            <v>0</v>
          </cell>
        </row>
        <row r="133">
          <cell r="J133">
            <v>0</v>
          </cell>
        </row>
        <row r="134">
          <cell r="J134">
            <v>0</v>
          </cell>
        </row>
        <row r="135">
          <cell r="J135">
            <v>0</v>
          </cell>
        </row>
        <row r="136">
          <cell r="J136">
            <v>0</v>
          </cell>
        </row>
        <row r="137">
          <cell r="J137">
            <v>0</v>
          </cell>
        </row>
        <row r="138">
          <cell r="J138">
            <v>0</v>
          </cell>
        </row>
        <row r="139">
          <cell r="J139">
            <v>0</v>
          </cell>
        </row>
        <row r="140">
          <cell r="J140">
            <v>0</v>
          </cell>
        </row>
        <row r="141">
          <cell r="J141">
            <v>0</v>
          </cell>
        </row>
        <row r="142">
          <cell r="J142">
            <v>0</v>
          </cell>
        </row>
        <row r="143">
          <cell r="J143">
            <v>0</v>
          </cell>
        </row>
        <row r="144">
          <cell r="J144">
            <v>0</v>
          </cell>
        </row>
        <row r="145">
          <cell r="J145">
            <v>0</v>
          </cell>
        </row>
        <row r="146">
          <cell r="J146">
            <v>0</v>
          </cell>
        </row>
        <row r="147">
          <cell r="J147">
            <v>0</v>
          </cell>
        </row>
        <row r="148">
          <cell r="J148">
            <v>0</v>
          </cell>
        </row>
        <row r="149">
          <cell r="J149">
            <v>0</v>
          </cell>
        </row>
        <row r="150">
          <cell r="J150">
            <v>0</v>
          </cell>
        </row>
        <row r="151">
          <cell r="J151">
            <v>0</v>
          </cell>
        </row>
        <row r="152">
          <cell r="J152">
            <v>0</v>
          </cell>
        </row>
        <row r="153">
          <cell r="J153">
            <v>0</v>
          </cell>
        </row>
        <row r="154">
          <cell r="J154">
            <v>0</v>
          </cell>
        </row>
        <row r="155">
          <cell r="J155">
            <v>0</v>
          </cell>
        </row>
        <row r="156">
          <cell r="J156">
            <v>0</v>
          </cell>
        </row>
        <row r="157">
          <cell r="J157">
            <v>0</v>
          </cell>
        </row>
        <row r="158">
          <cell r="J158">
            <v>0</v>
          </cell>
        </row>
        <row r="159">
          <cell r="J159">
            <v>0</v>
          </cell>
        </row>
        <row r="160">
          <cell r="J160">
            <v>0</v>
          </cell>
        </row>
        <row r="161">
          <cell r="J161">
            <v>0</v>
          </cell>
        </row>
        <row r="162">
          <cell r="J162">
            <v>0</v>
          </cell>
        </row>
        <row r="163">
          <cell r="J163">
            <v>0</v>
          </cell>
        </row>
        <row r="164">
          <cell r="J164">
            <v>0</v>
          </cell>
        </row>
        <row r="165">
          <cell r="J165">
            <v>0</v>
          </cell>
        </row>
        <row r="166">
          <cell r="J166">
            <v>0</v>
          </cell>
        </row>
        <row r="167">
          <cell r="J167">
            <v>0</v>
          </cell>
        </row>
        <row r="168">
          <cell r="J168">
            <v>0</v>
          </cell>
        </row>
        <row r="169">
          <cell r="J169">
            <v>0</v>
          </cell>
        </row>
        <row r="170">
          <cell r="J170">
            <v>0</v>
          </cell>
        </row>
        <row r="171">
          <cell r="J171">
            <v>0</v>
          </cell>
        </row>
        <row r="172">
          <cell r="J172">
            <v>0</v>
          </cell>
        </row>
        <row r="173">
          <cell r="J173">
            <v>0</v>
          </cell>
        </row>
        <row r="174">
          <cell r="J174">
            <v>0</v>
          </cell>
        </row>
        <row r="175">
          <cell r="J175">
            <v>0</v>
          </cell>
        </row>
        <row r="176">
          <cell r="J176">
            <v>0</v>
          </cell>
        </row>
        <row r="177">
          <cell r="J177">
            <v>0</v>
          </cell>
        </row>
        <row r="178">
          <cell r="J178">
            <v>0</v>
          </cell>
        </row>
        <row r="179">
          <cell r="J179">
            <v>0</v>
          </cell>
        </row>
        <row r="180">
          <cell r="J180">
            <v>0</v>
          </cell>
        </row>
        <row r="181">
          <cell r="J181">
            <v>0</v>
          </cell>
        </row>
        <row r="182">
          <cell r="J182">
            <v>0</v>
          </cell>
        </row>
        <row r="183">
          <cell r="J183">
            <v>0</v>
          </cell>
        </row>
        <row r="184">
          <cell r="J184">
            <v>0</v>
          </cell>
        </row>
        <row r="185">
          <cell r="J185">
            <v>0</v>
          </cell>
        </row>
        <row r="186">
          <cell r="J186">
            <v>0</v>
          </cell>
        </row>
        <row r="187">
          <cell r="J187">
            <v>0</v>
          </cell>
        </row>
        <row r="188">
          <cell r="J188">
            <v>0</v>
          </cell>
        </row>
        <row r="189">
          <cell r="J189">
            <v>0</v>
          </cell>
        </row>
        <row r="190">
          <cell r="J190">
            <v>0</v>
          </cell>
        </row>
        <row r="191">
          <cell r="J191">
            <v>0</v>
          </cell>
        </row>
        <row r="192">
          <cell r="J192">
            <v>0</v>
          </cell>
        </row>
        <row r="193">
          <cell r="J193">
            <v>0</v>
          </cell>
        </row>
        <row r="194">
          <cell r="J194">
            <v>0</v>
          </cell>
        </row>
        <row r="195">
          <cell r="J195">
            <v>0</v>
          </cell>
        </row>
        <row r="196">
          <cell r="J196">
            <v>0</v>
          </cell>
        </row>
        <row r="197">
          <cell r="J197">
            <v>0</v>
          </cell>
        </row>
        <row r="198">
          <cell r="J198">
            <v>0</v>
          </cell>
        </row>
        <row r="199">
          <cell r="J199">
            <v>0</v>
          </cell>
        </row>
        <row r="200">
          <cell r="J200">
            <v>0</v>
          </cell>
        </row>
        <row r="201">
          <cell r="J201">
            <v>0</v>
          </cell>
        </row>
        <row r="202">
          <cell r="J202">
            <v>0</v>
          </cell>
        </row>
        <row r="203">
          <cell r="J203">
            <v>0</v>
          </cell>
        </row>
        <row r="204">
          <cell r="J204">
            <v>0</v>
          </cell>
        </row>
        <row r="205">
          <cell r="J205">
            <v>0</v>
          </cell>
        </row>
        <row r="206">
          <cell r="J206">
            <v>0</v>
          </cell>
        </row>
        <row r="207">
          <cell r="J207">
            <v>0</v>
          </cell>
        </row>
        <row r="208">
          <cell r="J208">
            <v>0</v>
          </cell>
        </row>
        <row r="209">
          <cell r="J209">
            <v>0</v>
          </cell>
        </row>
        <row r="210">
          <cell r="J210">
            <v>0</v>
          </cell>
        </row>
        <row r="211">
          <cell r="J211">
            <v>0</v>
          </cell>
        </row>
        <row r="212">
          <cell r="J212">
            <v>0</v>
          </cell>
        </row>
        <row r="213">
          <cell r="J213">
            <v>0</v>
          </cell>
        </row>
        <row r="214">
          <cell r="J214">
            <v>0</v>
          </cell>
        </row>
        <row r="215">
          <cell r="J215">
            <v>0</v>
          </cell>
        </row>
        <row r="216">
          <cell r="J216">
            <v>0</v>
          </cell>
        </row>
        <row r="217">
          <cell r="J217">
            <v>0</v>
          </cell>
        </row>
        <row r="218">
          <cell r="J218">
            <v>0</v>
          </cell>
        </row>
        <row r="219">
          <cell r="J219">
            <v>0</v>
          </cell>
        </row>
        <row r="220">
          <cell r="J220">
            <v>0</v>
          </cell>
        </row>
        <row r="221">
          <cell r="J221">
            <v>0</v>
          </cell>
        </row>
        <row r="222">
          <cell r="J222">
            <v>0</v>
          </cell>
        </row>
        <row r="223">
          <cell r="J223">
            <v>0</v>
          </cell>
        </row>
        <row r="224">
          <cell r="J224">
            <v>0</v>
          </cell>
        </row>
        <row r="225">
          <cell r="J225">
            <v>0</v>
          </cell>
        </row>
        <row r="226">
          <cell r="J226">
            <v>0</v>
          </cell>
        </row>
        <row r="227">
          <cell r="J227">
            <v>0</v>
          </cell>
        </row>
        <row r="228">
          <cell r="J228">
            <v>0</v>
          </cell>
        </row>
        <row r="229">
          <cell r="J229">
            <v>0</v>
          </cell>
        </row>
        <row r="230">
          <cell r="J230">
            <v>0</v>
          </cell>
        </row>
        <row r="231">
          <cell r="J231">
            <v>0</v>
          </cell>
        </row>
        <row r="232">
          <cell r="J232">
            <v>0</v>
          </cell>
        </row>
        <row r="233">
          <cell r="J233">
            <v>0</v>
          </cell>
        </row>
        <row r="234">
          <cell r="J234">
            <v>0</v>
          </cell>
        </row>
        <row r="235">
          <cell r="J235">
            <v>0</v>
          </cell>
        </row>
        <row r="236">
          <cell r="J236">
            <v>0</v>
          </cell>
        </row>
        <row r="237">
          <cell r="J237">
            <v>0</v>
          </cell>
        </row>
        <row r="238">
          <cell r="J238">
            <v>0</v>
          </cell>
        </row>
        <row r="239">
          <cell r="J239">
            <v>0</v>
          </cell>
        </row>
        <row r="240">
          <cell r="J240">
            <v>0</v>
          </cell>
        </row>
        <row r="241">
          <cell r="J241">
            <v>0</v>
          </cell>
        </row>
        <row r="242">
          <cell r="J242">
            <v>0</v>
          </cell>
        </row>
        <row r="243">
          <cell r="J243">
            <v>0</v>
          </cell>
        </row>
        <row r="244">
          <cell r="J244">
            <v>0</v>
          </cell>
        </row>
        <row r="245">
          <cell r="J245">
            <v>0</v>
          </cell>
        </row>
        <row r="246">
          <cell r="J246">
            <v>0</v>
          </cell>
        </row>
        <row r="247">
          <cell r="J247">
            <v>0</v>
          </cell>
        </row>
        <row r="248">
          <cell r="J248">
            <v>0</v>
          </cell>
        </row>
        <row r="249">
          <cell r="J249">
            <v>0</v>
          </cell>
        </row>
        <row r="250">
          <cell r="J250">
            <v>0</v>
          </cell>
        </row>
        <row r="251">
          <cell r="J251">
            <v>0</v>
          </cell>
        </row>
        <row r="252">
          <cell r="J252">
            <v>0</v>
          </cell>
        </row>
        <row r="253">
          <cell r="J253">
            <v>0</v>
          </cell>
        </row>
        <row r="254">
          <cell r="J254">
            <v>0</v>
          </cell>
        </row>
        <row r="255">
          <cell r="J255">
            <v>0</v>
          </cell>
        </row>
        <row r="256">
          <cell r="J256">
            <v>0</v>
          </cell>
        </row>
        <row r="257">
          <cell r="J257">
            <v>0</v>
          </cell>
        </row>
        <row r="258">
          <cell r="J258">
            <v>0</v>
          </cell>
        </row>
        <row r="259">
          <cell r="J259">
            <v>0</v>
          </cell>
        </row>
        <row r="260">
          <cell r="J260">
            <v>0</v>
          </cell>
        </row>
        <row r="261">
          <cell r="J261">
            <v>0</v>
          </cell>
        </row>
        <row r="262">
          <cell r="J262">
            <v>0</v>
          </cell>
        </row>
        <row r="263">
          <cell r="J263">
            <v>0</v>
          </cell>
        </row>
        <row r="264">
          <cell r="J264">
            <v>0</v>
          </cell>
        </row>
        <row r="265">
          <cell r="J265">
            <v>0</v>
          </cell>
        </row>
        <row r="266">
          <cell r="J266">
            <v>0</v>
          </cell>
        </row>
        <row r="267">
          <cell r="J267">
            <v>0</v>
          </cell>
        </row>
        <row r="268">
          <cell r="J268">
            <v>0</v>
          </cell>
        </row>
        <row r="269">
          <cell r="J269">
            <v>0</v>
          </cell>
        </row>
        <row r="270">
          <cell r="J270">
            <v>0</v>
          </cell>
        </row>
        <row r="271">
          <cell r="J271">
            <v>0</v>
          </cell>
        </row>
        <row r="272">
          <cell r="J272">
            <v>0</v>
          </cell>
        </row>
        <row r="273">
          <cell r="J273">
            <v>0</v>
          </cell>
        </row>
        <row r="274">
          <cell r="J274">
            <v>0</v>
          </cell>
        </row>
        <row r="275">
          <cell r="J275">
            <v>0</v>
          </cell>
        </row>
        <row r="276">
          <cell r="J276">
            <v>0</v>
          </cell>
        </row>
        <row r="277">
          <cell r="J277">
            <v>0</v>
          </cell>
        </row>
        <row r="278">
          <cell r="J278">
            <v>0</v>
          </cell>
        </row>
        <row r="279">
          <cell r="J279">
            <v>0</v>
          </cell>
        </row>
        <row r="280">
          <cell r="J280">
            <v>0</v>
          </cell>
        </row>
        <row r="281">
          <cell r="J281">
            <v>0</v>
          </cell>
        </row>
        <row r="282">
          <cell r="J282">
            <v>0</v>
          </cell>
        </row>
        <row r="283">
          <cell r="J283">
            <v>0</v>
          </cell>
        </row>
        <row r="284">
          <cell r="J284">
            <v>0</v>
          </cell>
        </row>
        <row r="285">
          <cell r="J285">
            <v>0</v>
          </cell>
        </row>
        <row r="286">
          <cell r="J286">
            <v>0</v>
          </cell>
        </row>
        <row r="287">
          <cell r="J287">
            <v>0</v>
          </cell>
        </row>
        <row r="288">
          <cell r="J288">
            <v>0</v>
          </cell>
        </row>
        <row r="289">
          <cell r="J289">
            <v>0</v>
          </cell>
        </row>
        <row r="290">
          <cell r="J290">
            <v>0</v>
          </cell>
        </row>
        <row r="291">
          <cell r="J291">
            <v>0</v>
          </cell>
        </row>
        <row r="292">
          <cell r="J292">
            <v>0</v>
          </cell>
        </row>
        <row r="293">
          <cell r="J293">
            <v>0</v>
          </cell>
        </row>
        <row r="294">
          <cell r="J294">
            <v>0</v>
          </cell>
        </row>
        <row r="295">
          <cell r="J295">
            <v>0</v>
          </cell>
        </row>
        <row r="296">
          <cell r="J296">
            <v>0</v>
          </cell>
        </row>
        <row r="297">
          <cell r="J297">
            <v>0</v>
          </cell>
        </row>
        <row r="298">
          <cell r="J298">
            <v>0</v>
          </cell>
        </row>
        <row r="299">
          <cell r="J299">
            <v>0</v>
          </cell>
        </row>
        <row r="300">
          <cell r="J300">
            <v>0</v>
          </cell>
        </row>
        <row r="301">
          <cell r="J301">
            <v>0</v>
          </cell>
        </row>
        <row r="302">
          <cell r="J302">
            <v>0</v>
          </cell>
        </row>
        <row r="303">
          <cell r="J303">
            <v>0</v>
          </cell>
        </row>
        <row r="304">
          <cell r="J304">
            <v>0</v>
          </cell>
        </row>
        <row r="305">
          <cell r="J305">
            <v>0</v>
          </cell>
        </row>
        <row r="306">
          <cell r="J306">
            <v>0</v>
          </cell>
        </row>
        <row r="307">
          <cell r="J307">
            <v>0</v>
          </cell>
        </row>
        <row r="308">
          <cell r="J30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FOLIO"/>
      <sheetName val="SUMMARY Port."/>
      <sheetName val="DOWNLOAD"/>
      <sheetName val="SUMMARY_TB"/>
      <sheetName val="BALSHEET"/>
      <sheetName val="REVENUE"/>
      <sheetName val="PER UNIT NAV"/>
      <sheetName val="Per unit"/>
      <sheetName val="NOTES"/>
      <sheetName val="SCH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A3" t="str">
            <v xml:space="preserve"> BALANCE SHEET AS AT MARCH 31, 2003</v>
          </cell>
        </row>
        <row r="5">
          <cell r="D5" t="str">
            <v xml:space="preserve">             (Rs. in Lacs)</v>
          </cell>
        </row>
        <row r="6">
          <cell r="D6" t="str">
            <v>As at</v>
          </cell>
        </row>
        <row r="7">
          <cell r="D7" t="str">
            <v>March 31, 2003</v>
          </cell>
        </row>
        <row r="9">
          <cell r="A9" t="str">
            <v>LIABILITIES</v>
          </cell>
        </row>
        <row r="11">
          <cell r="A11" t="str">
            <v>1.</v>
          </cell>
          <cell r="B11" t="str">
            <v>Unit Capital</v>
          </cell>
          <cell r="C11">
            <v>24453.188792199999</v>
          </cell>
        </row>
        <row r="13">
          <cell r="A13">
            <v>1.1000000000000001</v>
          </cell>
          <cell r="B13" t="str">
            <v>Initial Contribution by settlor</v>
          </cell>
          <cell r="D13">
            <v>0</v>
          </cell>
        </row>
        <row r="14">
          <cell r="A14">
            <v>1.2</v>
          </cell>
          <cell r="B14" t="str">
            <v>Unit Capital</v>
          </cell>
          <cell r="D14">
            <v>24453.188792199999</v>
          </cell>
        </row>
        <row r="16">
          <cell r="A16" t="str">
            <v>2.</v>
          </cell>
          <cell r="B16" t="str">
            <v>Reserves &amp; Surplus</v>
          </cell>
        </row>
        <row r="18">
          <cell r="A18">
            <v>2.1</v>
          </cell>
          <cell r="B18" t="str">
            <v>Unit Premium Reserve</v>
          </cell>
          <cell r="C18">
            <v>5.2857584279999994</v>
          </cell>
          <cell r="D18">
            <v>5.2857584279999994</v>
          </cell>
        </row>
        <row r="19">
          <cell r="A19">
            <v>2.2000000000000002</v>
          </cell>
          <cell r="B19" t="str">
            <v>Revenue Reserves</v>
          </cell>
          <cell r="C19">
            <v>205.88799734700012</v>
          </cell>
          <cell r="D19">
            <v>205.88799734700012</v>
          </cell>
        </row>
        <row r="21">
          <cell r="A21" t="str">
            <v>3.</v>
          </cell>
          <cell r="B21" t="str">
            <v>Loans &amp; Borrowings</v>
          </cell>
        </row>
        <row r="23">
          <cell r="A23">
            <v>3.1</v>
          </cell>
          <cell r="B23" t="str">
            <v>From Banks</v>
          </cell>
          <cell r="C23" t="str">
            <v>-</v>
          </cell>
          <cell r="D23">
            <v>0</v>
          </cell>
        </row>
        <row r="24">
          <cell r="A24">
            <v>3.2</v>
          </cell>
          <cell r="B24" t="str">
            <v>From Others</v>
          </cell>
          <cell r="C24" t="str">
            <v>-</v>
          </cell>
          <cell r="D24">
            <v>0</v>
          </cell>
        </row>
        <row r="26">
          <cell r="A26" t="str">
            <v>4.</v>
          </cell>
          <cell r="B26" t="str">
            <v>Current Liabilities &amp; Provisions</v>
          </cell>
        </row>
        <row r="28">
          <cell r="A28">
            <v>4.0999999999999996</v>
          </cell>
          <cell r="B28" t="str">
            <v>Provision for doubtful Income/Deposits</v>
          </cell>
          <cell r="C28">
            <v>0</v>
          </cell>
          <cell r="D28">
            <v>0</v>
          </cell>
        </row>
        <row r="29">
          <cell r="A29">
            <v>4.2</v>
          </cell>
          <cell r="B29" t="str">
            <v>Proposed Income Distribution</v>
          </cell>
          <cell r="C29">
            <v>0</v>
          </cell>
          <cell r="D29">
            <v>0</v>
          </cell>
        </row>
        <row r="30">
          <cell r="A30">
            <v>4.3</v>
          </cell>
          <cell r="B30" t="str">
            <v>Other Current Liabilities &amp; Provisions</v>
          </cell>
          <cell r="C30">
            <v>24557.319470150996</v>
          </cell>
          <cell r="D30">
            <v>24557.319470150996</v>
          </cell>
        </row>
        <row r="32">
          <cell r="B32" t="str">
            <v>TOTAL</v>
          </cell>
          <cell r="D32">
            <v>49221.682018125997</v>
          </cell>
        </row>
        <row r="35">
          <cell r="A35" t="str">
            <v>ASSETS</v>
          </cell>
        </row>
        <row r="37">
          <cell r="A37" t="str">
            <v>1.</v>
          </cell>
          <cell r="B37" t="str">
            <v>Investments *</v>
          </cell>
        </row>
        <row r="39">
          <cell r="A39">
            <v>1.1000000000000001</v>
          </cell>
          <cell r="B39" t="str">
            <v>Equity &amp; Preference Shares</v>
          </cell>
          <cell r="C39">
            <v>0</v>
          </cell>
          <cell r="D39">
            <v>0</v>
          </cell>
        </row>
        <row r="40">
          <cell r="A40">
            <v>1.2</v>
          </cell>
          <cell r="B40" t="str">
            <v>Privately Placed Debentures/Bonds</v>
          </cell>
          <cell r="D40">
            <v>0</v>
          </cell>
        </row>
        <row r="41">
          <cell r="A41">
            <v>1.3</v>
          </cell>
          <cell r="B41" t="str">
            <v>Debenture &amp; Bond Listed/Awaiting Listing on Recognised Stock Exchange</v>
          </cell>
          <cell r="C41">
            <v>10969.614250313001</v>
          </cell>
          <cell r="D41">
            <v>10969.614250313001</v>
          </cell>
        </row>
        <row r="42">
          <cell r="A42">
            <v>1.4</v>
          </cell>
          <cell r="B42" t="str">
            <v>Term Loans</v>
          </cell>
          <cell r="C42" t="str">
            <v>-</v>
          </cell>
          <cell r="D42">
            <v>0</v>
          </cell>
        </row>
        <row r="43">
          <cell r="A43">
            <v>1.5</v>
          </cell>
          <cell r="B43" t="str">
            <v>Government Securities</v>
          </cell>
          <cell r="C43">
            <v>11645.970499999999</v>
          </cell>
          <cell r="D43">
            <v>11645.970499999999</v>
          </cell>
        </row>
        <row r="44">
          <cell r="A44">
            <v>1.6</v>
          </cell>
          <cell r="B44" t="str">
            <v>Others</v>
          </cell>
          <cell r="C44">
            <v>499.25139668000003</v>
          </cell>
          <cell r="D44">
            <v>499.25139668000003</v>
          </cell>
        </row>
        <row r="46">
          <cell r="A46" t="str">
            <v>2.</v>
          </cell>
          <cell r="B46" t="str">
            <v>Deposits</v>
          </cell>
        </row>
        <row r="48">
          <cell r="A48">
            <v>2.1</v>
          </cell>
          <cell r="B48" t="str">
            <v>With Scheduled Banks</v>
          </cell>
          <cell r="C48">
            <v>429.32072777999997</v>
          </cell>
          <cell r="D48">
            <v>429.32072777999997</v>
          </cell>
        </row>
        <row r="49">
          <cell r="A49">
            <v>2.2000000000000002</v>
          </cell>
          <cell r="B49" t="str">
            <v>With Others</v>
          </cell>
          <cell r="C49">
            <v>0</v>
          </cell>
          <cell r="D49">
            <v>0</v>
          </cell>
        </row>
        <row r="50">
          <cell r="D50" t="str">
            <v>-</v>
          </cell>
        </row>
        <row r="51">
          <cell r="A51" t="str">
            <v>3.</v>
          </cell>
          <cell r="B51" t="str">
            <v>Other Current Assets</v>
          </cell>
        </row>
        <row r="53">
          <cell r="A53">
            <v>3.1</v>
          </cell>
          <cell r="B53" t="str">
            <v>Cash &amp; Bank Balances</v>
          </cell>
          <cell r="C53">
            <v>769.66484580499991</v>
          </cell>
          <cell r="D53">
            <v>769.66484580499991</v>
          </cell>
        </row>
        <row r="54">
          <cell r="A54">
            <v>3.2</v>
          </cell>
          <cell r="B54" t="str">
            <v>Others</v>
          </cell>
          <cell r="C54">
            <v>24907.860296925999</v>
          </cell>
          <cell r="D54">
            <v>24907.860296925999</v>
          </cell>
        </row>
        <row r="56">
          <cell r="A56" t="str">
            <v>4.</v>
          </cell>
          <cell r="B56" t="str">
            <v>Fixed Assets (At depreciated value)</v>
          </cell>
          <cell r="D56" t="str">
            <v>-</v>
          </cell>
        </row>
        <row r="58">
          <cell r="A58" t="str">
            <v>5.</v>
          </cell>
          <cell r="B58" t="str">
            <v>Deferred Revenue Expenditure (to the extent not written off)</v>
          </cell>
          <cell r="D58">
            <v>0</v>
          </cell>
        </row>
        <row r="60">
          <cell r="B60" t="str">
            <v>TOTAL</v>
          </cell>
          <cell r="D60">
            <v>49221.682017503997</v>
          </cell>
        </row>
        <row r="62">
          <cell r="B62" t="str">
            <v>RECONCILIATION TO NET ASSET VALUE PER UNIT</v>
          </cell>
        </row>
        <row r="64">
          <cell r="B64" t="str">
            <v xml:space="preserve">Net Assets as per Balance Sheet (Total Assets less Initial  </v>
          </cell>
        </row>
        <row r="65">
          <cell r="B65" t="str">
            <v>Contribution by Settlor and Current Liabilities and Provisions)</v>
          </cell>
          <cell r="D65">
            <v>24659.362547975001</v>
          </cell>
        </row>
        <row r="67">
          <cell r="B67" t="str">
            <v>Number of Units in Issue (in Lacs)</v>
          </cell>
          <cell r="D67" t="e">
            <v>#REF!</v>
          </cell>
        </row>
        <row r="69">
          <cell r="B69" t="str">
            <v>Net Asset Value per Unit (in Rs.)</v>
          </cell>
          <cell r="D69" t="e">
            <v>#REF!</v>
          </cell>
        </row>
        <row r="71">
          <cell r="B71" t="str">
            <v>NOTES :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4C4B5-3D39-41E5-B446-3E3272C5DBA3}">
  <dimension ref="A1:M33"/>
  <sheetViews>
    <sheetView tabSelected="1" zoomScale="90" zoomScaleNormal="90" workbookViewId="0">
      <selection activeCell="A24" sqref="A24"/>
    </sheetView>
  </sheetViews>
  <sheetFormatPr defaultColWidth="8.77734375" defaultRowHeight="13.8" x14ac:dyDescent="0.3"/>
  <cols>
    <col min="1" max="1" width="43.21875" style="15" customWidth="1"/>
    <col min="2" max="2" width="11.33203125" style="2" customWidth="1"/>
    <col min="3" max="3" width="8.33203125" style="2" customWidth="1"/>
    <col min="4" max="4" width="6.44140625" style="2" customWidth="1"/>
    <col min="5" max="5" width="8.77734375" style="2" customWidth="1"/>
    <col min="6" max="6" width="13.33203125" style="2" customWidth="1"/>
    <col min="7" max="7" width="11.77734375" style="2" customWidth="1"/>
    <col min="8" max="8" width="8.88671875" style="2" customWidth="1"/>
    <col min="9" max="9" width="12.21875" style="2" customWidth="1"/>
    <col min="10" max="10" width="9.109375" style="2" customWidth="1"/>
    <col min="11" max="11" width="7.88671875" style="2" customWidth="1"/>
    <col min="12" max="12" width="15.77734375" style="2" customWidth="1"/>
    <col min="13" max="16384" width="8.77734375" style="2"/>
  </cols>
  <sheetData>
    <row r="1" spans="1:13" ht="16.05" x14ac:dyDescent="0.4">
      <c r="A1" s="1" t="s">
        <v>0</v>
      </c>
    </row>
    <row r="3" spans="1:13" ht="15.45" customHeight="1" x14ac:dyDescent="0.3">
      <c r="A3" s="3"/>
      <c r="B3" s="181" t="s">
        <v>1</v>
      </c>
      <c r="C3" s="181"/>
      <c r="D3" s="181"/>
      <c r="E3" s="181"/>
      <c r="F3" s="181"/>
      <c r="G3" s="182" t="s">
        <v>2</v>
      </c>
      <c r="H3" s="182"/>
      <c r="I3" s="182"/>
      <c r="J3" s="182"/>
      <c r="K3" s="182"/>
      <c r="L3" s="182"/>
    </row>
    <row r="4" spans="1:13" s="7" customFormat="1" ht="67.95" customHeight="1" x14ac:dyDescent="0.35">
      <c r="A4" s="5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6" t="s">
        <v>72</v>
      </c>
      <c r="G4" s="4" t="s">
        <v>4</v>
      </c>
      <c r="H4" s="4" t="s">
        <v>5</v>
      </c>
      <c r="I4" s="4" t="s">
        <v>73</v>
      </c>
      <c r="J4" s="4" t="s">
        <v>8</v>
      </c>
      <c r="K4" s="4" t="s">
        <v>7</v>
      </c>
      <c r="L4" s="6" t="s">
        <v>9</v>
      </c>
    </row>
    <row r="5" spans="1:13" ht="13.05" x14ac:dyDescent="0.3">
      <c r="A5" s="8" t="s">
        <v>10</v>
      </c>
      <c r="B5" s="9">
        <v>7.28E-3</v>
      </c>
      <c r="C5" s="9">
        <v>2.4099999999999998E-3</v>
      </c>
      <c r="D5" s="10">
        <f t="shared" ref="D5:D14" si="0">B5+C5</f>
        <v>9.6900000000000007E-3</v>
      </c>
      <c r="E5" s="9">
        <f t="shared" ref="E5:E14" si="1">B5*18%</f>
        <v>1.3104E-3</v>
      </c>
      <c r="F5" s="11">
        <f>D5+E5</f>
        <v>1.10004E-2</v>
      </c>
      <c r="G5" s="10">
        <f t="shared" ref="G5:H13" si="2">B5</f>
        <v>7.28E-3</v>
      </c>
      <c r="H5" s="10">
        <f t="shared" si="2"/>
        <v>2.4099999999999998E-3</v>
      </c>
      <c r="I5" s="9">
        <v>1.03E-2</v>
      </c>
      <c r="J5" s="12">
        <f t="shared" ref="J5:J10" si="3">G5+H5+I5</f>
        <v>1.9990000000000001E-2</v>
      </c>
      <c r="K5" s="10">
        <f t="shared" ref="K5:K10" si="4">G5*18%</f>
        <v>1.3104E-3</v>
      </c>
      <c r="L5" s="13">
        <f t="shared" ref="L5:L10" si="5">J5+K5</f>
        <v>2.1300400000000001E-2</v>
      </c>
      <c r="M5" s="14"/>
    </row>
    <row r="6" spans="1:13" ht="13.05" x14ac:dyDescent="0.3">
      <c r="A6" s="8" t="s">
        <v>11</v>
      </c>
      <c r="B6" s="9">
        <v>5.7640000000000009E-3</v>
      </c>
      <c r="C6" s="9">
        <v>2.1979999999999999E-3</v>
      </c>
      <c r="D6" s="10">
        <f t="shared" si="0"/>
        <v>7.9620000000000003E-3</v>
      </c>
      <c r="E6" s="9">
        <f t="shared" si="1"/>
        <v>1.0375200000000001E-3</v>
      </c>
      <c r="F6" s="11">
        <f t="shared" ref="F6:F14" si="6">D6+E6</f>
        <v>8.9995200000000004E-3</v>
      </c>
      <c r="G6" s="10">
        <f t="shared" si="2"/>
        <v>5.7640000000000009E-3</v>
      </c>
      <c r="H6" s="10">
        <f t="shared" si="2"/>
        <v>2.1979999999999999E-3</v>
      </c>
      <c r="I6" s="9">
        <v>1.2E-2</v>
      </c>
      <c r="J6" s="12">
        <f t="shared" si="3"/>
        <v>1.9962000000000001E-2</v>
      </c>
      <c r="K6" s="10">
        <f t="shared" si="4"/>
        <v>1.0375200000000001E-3</v>
      </c>
      <c r="L6" s="13">
        <f t="shared" si="5"/>
        <v>2.0999520000000001E-2</v>
      </c>
      <c r="M6" s="14"/>
    </row>
    <row r="7" spans="1:13" ht="13.05" x14ac:dyDescent="0.3">
      <c r="A7" s="8" t="s">
        <v>12</v>
      </c>
      <c r="B7" s="9">
        <v>3.9449999999999997E-3</v>
      </c>
      <c r="C7" s="9">
        <v>2.3389999999999999E-3</v>
      </c>
      <c r="D7" s="10">
        <f t="shared" si="0"/>
        <v>6.2839999999999997E-3</v>
      </c>
      <c r="E7" s="9">
        <f t="shared" si="1"/>
        <v>7.1009999999999997E-4</v>
      </c>
      <c r="F7" s="11">
        <f t="shared" si="6"/>
        <v>6.9940999999999996E-3</v>
      </c>
      <c r="G7" s="10">
        <f t="shared" si="2"/>
        <v>3.9449999999999997E-3</v>
      </c>
      <c r="H7" s="10">
        <f t="shared" si="2"/>
        <v>2.3389999999999999E-3</v>
      </c>
      <c r="I7" s="9">
        <v>1.47E-2</v>
      </c>
      <c r="J7" s="12">
        <f t="shared" si="3"/>
        <v>2.0983999999999999E-2</v>
      </c>
      <c r="K7" s="10">
        <f t="shared" si="4"/>
        <v>7.1009999999999997E-4</v>
      </c>
      <c r="L7" s="13">
        <f t="shared" si="5"/>
        <v>2.1694100000000001E-2</v>
      </c>
      <c r="M7" s="14"/>
    </row>
    <row r="8" spans="1:13" ht="13.05" x14ac:dyDescent="0.3">
      <c r="A8" s="8" t="s">
        <v>13</v>
      </c>
      <c r="B8" s="9">
        <v>4.4000000000000003E-3</v>
      </c>
      <c r="C8" s="9">
        <v>2.3080000000000002E-3</v>
      </c>
      <c r="D8" s="10">
        <f t="shared" si="0"/>
        <v>6.7080000000000004E-3</v>
      </c>
      <c r="E8" s="9">
        <f t="shared" si="1"/>
        <v>7.9200000000000006E-4</v>
      </c>
      <c r="F8" s="11">
        <f t="shared" si="6"/>
        <v>7.5000000000000006E-3</v>
      </c>
      <c r="G8" s="10">
        <f t="shared" si="2"/>
        <v>4.4000000000000003E-3</v>
      </c>
      <c r="H8" s="10">
        <f t="shared" si="2"/>
        <v>2.3080000000000002E-3</v>
      </c>
      <c r="I8" s="9">
        <v>1.43E-2</v>
      </c>
      <c r="J8" s="12">
        <f t="shared" si="3"/>
        <v>2.1007999999999999E-2</v>
      </c>
      <c r="K8" s="10">
        <f t="shared" si="4"/>
        <v>7.9200000000000006E-4</v>
      </c>
      <c r="L8" s="13">
        <f t="shared" si="5"/>
        <v>2.18E-2</v>
      </c>
      <c r="M8" s="14"/>
    </row>
    <row r="9" spans="1:13" ht="13.05" x14ac:dyDescent="0.3">
      <c r="A9" s="8" t="s">
        <v>14</v>
      </c>
      <c r="B9" s="9">
        <v>4.4000000000000003E-3</v>
      </c>
      <c r="C9" s="9">
        <v>2.3080000000000002E-3</v>
      </c>
      <c r="D9" s="10">
        <f t="shared" si="0"/>
        <v>6.7080000000000004E-3</v>
      </c>
      <c r="E9" s="9">
        <f t="shared" si="1"/>
        <v>7.9200000000000006E-4</v>
      </c>
      <c r="F9" s="11">
        <f t="shared" si="6"/>
        <v>7.5000000000000006E-3</v>
      </c>
      <c r="G9" s="10">
        <f t="shared" si="2"/>
        <v>4.4000000000000003E-3</v>
      </c>
      <c r="H9" s="10">
        <f t="shared" si="2"/>
        <v>2.3080000000000002E-3</v>
      </c>
      <c r="I9" s="9">
        <v>1.43E-2</v>
      </c>
      <c r="J9" s="12">
        <f t="shared" si="3"/>
        <v>2.1007999999999999E-2</v>
      </c>
      <c r="K9" s="10">
        <f t="shared" si="4"/>
        <v>7.9200000000000006E-4</v>
      </c>
      <c r="L9" s="13">
        <f t="shared" si="5"/>
        <v>2.18E-2</v>
      </c>
      <c r="M9" s="14"/>
    </row>
    <row r="10" spans="1:13" ht="13.05" x14ac:dyDescent="0.3">
      <c r="A10" s="8" t="s">
        <v>15</v>
      </c>
      <c r="B10" s="9">
        <v>2.1800000000000001E-3</v>
      </c>
      <c r="C10" s="9">
        <v>1.928E-3</v>
      </c>
      <c r="D10" s="10">
        <f t="shared" si="0"/>
        <v>4.1080000000000005E-3</v>
      </c>
      <c r="E10" s="9">
        <f t="shared" si="1"/>
        <v>3.924E-4</v>
      </c>
      <c r="F10" s="11">
        <f t="shared" si="6"/>
        <v>4.5004000000000008E-3</v>
      </c>
      <c r="G10" s="10">
        <f t="shared" si="2"/>
        <v>2.1800000000000001E-3</v>
      </c>
      <c r="H10" s="10">
        <f t="shared" si="2"/>
        <v>1.928E-3</v>
      </c>
      <c r="I10" s="9">
        <v>1.5900000000000001E-2</v>
      </c>
      <c r="J10" s="12">
        <f t="shared" si="3"/>
        <v>2.0008000000000001E-2</v>
      </c>
      <c r="K10" s="10">
        <f t="shared" si="4"/>
        <v>3.924E-4</v>
      </c>
      <c r="L10" s="13">
        <f t="shared" si="5"/>
        <v>2.0400400000000003E-2</v>
      </c>
      <c r="M10" s="14"/>
    </row>
    <row r="11" spans="1:13" ht="13.05" x14ac:dyDescent="0.3">
      <c r="B11" s="16"/>
      <c r="C11" s="16"/>
      <c r="E11" s="16"/>
      <c r="F11" s="16"/>
      <c r="I11" s="16"/>
      <c r="L11" s="16"/>
    </row>
    <row r="12" spans="1:13" ht="13.05" x14ac:dyDescent="0.3">
      <c r="A12" s="17" t="s">
        <v>16</v>
      </c>
      <c r="B12" s="9">
        <v>3.5000000000000001E-3</v>
      </c>
      <c r="C12" s="9">
        <v>1.3699999999999999E-3</v>
      </c>
      <c r="D12" s="10">
        <f t="shared" si="0"/>
        <v>4.8700000000000002E-3</v>
      </c>
      <c r="E12" s="9">
        <f t="shared" si="1"/>
        <v>6.3000000000000003E-4</v>
      </c>
      <c r="F12" s="11">
        <f t="shared" si="6"/>
        <v>5.5000000000000005E-3</v>
      </c>
      <c r="G12" s="10">
        <f t="shared" si="2"/>
        <v>3.5000000000000001E-3</v>
      </c>
      <c r="H12" s="10">
        <f t="shared" si="2"/>
        <v>1.3699999999999999E-3</v>
      </c>
      <c r="I12" s="9">
        <v>5.1000000000000004E-3</v>
      </c>
      <c r="J12" s="12">
        <f>G12+H12+I12</f>
        <v>9.9699999999999997E-3</v>
      </c>
      <c r="K12" s="10">
        <f>G12*18%</f>
        <v>6.3000000000000003E-4</v>
      </c>
      <c r="L12" s="13">
        <f>J12+K12</f>
        <v>1.06E-2</v>
      </c>
      <c r="M12" s="14"/>
    </row>
    <row r="13" spans="1:13" ht="13.05" x14ac:dyDescent="0.3">
      <c r="A13" s="17" t="s">
        <v>17</v>
      </c>
      <c r="B13" s="9">
        <v>3.7200000000000002E-3</v>
      </c>
      <c r="C13" s="9">
        <v>7.1000000000000002E-4</v>
      </c>
      <c r="D13" s="10">
        <f t="shared" si="0"/>
        <v>4.4299999999999999E-3</v>
      </c>
      <c r="E13" s="9">
        <f t="shared" si="1"/>
        <v>6.6960000000000001E-4</v>
      </c>
      <c r="F13" s="11">
        <f t="shared" si="6"/>
        <v>5.0996000000000001E-3</v>
      </c>
      <c r="G13" s="10">
        <f t="shared" si="2"/>
        <v>3.7200000000000002E-3</v>
      </c>
      <c r="H13" s="10">
        <f t="shared" si="2"/>
        <v>7.1000000000000002E-4</v>
      </c>
      <c r="I13" s="9">
        <v>3.0999999999999999E-3</v>
      </c>
      <c r="J13" s="12">
        <f>G13+H13+I13</f>
        <v>7.5300000000000002E-3</v>
      </c>
      <c r="K13" s="10">
        <f>G13*18%</f>
        <v>6.6960000000000001E-4</v>
      </c>
      <c r="L13" s="13">
        <f>J13+K13</f>
        <v>8.1995999999999996E-3</v>
      </c>
      <c r="M13" s="14"/>
    </row>
    <row r="14" spans="1:13" ht="13.05" x14ac:dyDescent="0.3">
      <c r="A14" s="17" t="s">
        <v>18</v>
      </c>
      <c r="B14" s="9">
        <v>2.5300000000000001E-3</v>
      </c>
      <c r="C14" s="9">
        <v>3.0000000000000001E-3</v>
      </c>
      <c r="D14" s="10">
        <f t="shared" si="0"/>
        <v>5.5300000000000002E-3</v>
      </c>
      <c r="E14" s="9">
        <f t="shared" si="1"/>
        <v>4.5540000000000001E-4</v>
      </c>
      <c r="F14" s="11">
        <f t="shared" si="6"/>
        <v>5.9854000000000001E-3</v>
      </c>
      <c r="G14" s="10"/>
      <c r="H14" s="10"/>
      <c r="I14" s="18"/>
      <c r="J14" s="10"/>
      <c r="K14" s="19"/>
      <c r="L14" s="13"/>
      <c r="M14" s="14"/>
    </row>
    <row r="15" spans="1:13" ht="13.05" x14ac:dyDescent="0.3">
      <c r="B15" s="16"/>
      <c r="C15" s="16"/>
      <c r="E15" s="16"/>
      <c r="F15" s="16"/>
      <c r="I15" s="16"/>
      <c r="L15" s="16"/>
    </row>
    <row r="16" spans="1:13" ht="13.05" x14ac:dyDescent="0.3">
      <c r="A16" s="20" t="s">
        <v>19</v>
      </c>
      <c r="B16" s="9">
        <v>8.3199999999999995E-4</v>
      </c>
      <c r="C16" s="9">
        <v>5.9299999999999999E-4</v>
      </c>
      <c r="D16" s="10">
        <f t="shared" ref="D16:D20" si="7">B16+C16</f>
        <v>1.4250000000000001E-3</v>
      </c>
      <c r="E16" s="9">
        <f t="shared" ref="E16:E20" si="8">B16*18%</f>
        <v>1.4975999999999998E-4</v>
      </c>
      <c r="F16" s="11">
        <f t="shared" ref="F16:F20" si="9">D16+E16</f>
        <v>1.5747600000000001E-3</v>
      </c>
      <c r="G16" s="10">
        <f t="shared" ref="G16:H20" si="10">B16</f>
        <v>8.3199999999999995E-4</v>
      </c>
      <c r="H16" s="10">
        <f t="shared" si="10"/>
        <v>5.9299999999999999E-4</v>
      </c>
      <c r="I16" s="9">
        <v>1.1497600000000001E-3</v>
      </c>
      <c r="J16" s="12">
        <f>G16+H16+I16</f>
        <v>2.5747600000000002E-3</v>
      </c>
      <c r="K16" s="10">
        <f>G16*18%</f>
        <v>1.4975999999999998E-4</v>
      </c>
      <c r="L16" s="13">
        <f>J16+K16</f>
        <v>2.7245200000000002E-3</v>
      </c>
      <c r="M16" s="14"/>
    </row>
    <row r="17" spans="1:13" ht="13.05" x14ac:dyDescent="0.3">
      <c r="A17" s="20" t="s">
        <v>20</v>
      </c>
      <c r="B17" s="9">
        <v>4.3999999999999996E-4</v>
      </c>
      <c r="C17" s="9">
        <v>4.0000000000000002E-4</v>
      </c>
      <c r="D17" s="10">
        <f t="shared" si="7"/>
        <v>8.4000000000000003E-4</v>
      </c>
      <c r="E17" s="21">
        <f t="shared" si="8"/>
        <v>7.9199999999999987E-5</v>
      </c>
      <c r="F17" s="180">
        <f t="shared" si="9"/>
        <v>9.1920000000000001E-4</v>
      </c>
      <c r="G17" s="10"/>
      <c r="H17" s="10"/>
      <c r="I17" s="18"/>
      <c r="J17" s="10"/>
      <c r="K17" s="19"/>
      <c r="L17" s="13"/>
      <c r="M17" s="14"/>
    </row>
    <row r="18" spans="1:13" ht="13.05" x14ac:dyDescent="0.3">
      <c r="A18" s="20" t="s">
        <v>21</v>
      </c>
      <c r="B18" s="9">
        <v>0</v>
      </c>
      <c r="C18" s="9">
        <v>5.9999999999999995E-4</v>
      </c>
      <c r="D18" s="10">
        <f t="shared" si="7"/>
        <v>5.9999999999999995E-4</v>
      </c>
      <c r="E18" s="9">
        <f t="shared" si="8"/>
        <v>0</v>
      </c>
      <c r="F18" s="11">
        <f t="shared" si="9"/>
        <v>5.9999999999999995E-4</v>
      </c>
      <c r="G18" s="10">
        <f t="shared" si="10"/>
        <v>0</v>
      </c>
      <c r="H18" s="10">
        <f t="shared" si="10"/>
        <v>5.9999999999999995E-4</v>
      </c>
      <c r="I18" s="9">
        <v>1.1999999999999999E-3</v>
      </c>
      <c r="J18" s="12">
        <f>G18+H18+I18</f>
        <v>1.8E-3</v>
      </c>
      <c r="K18" s="10">
        <f>G18*18%</f>
        <v>0</v>
      </c>
      <c r="L18" s="13">
        <f t="shared" ref="L18:L20" si="11">J18+K18</f>
        <v>1.8E-3</v>
      </c>
      <c r="M18" s="14"/>
    </row>
    <row r="19" spans="1:13" ht="13.05" x14ac:dyDescent="0.3">
      <c r="A19" s="20" t="s">
        <v>22</v>
      </c>
      <c r="B19" s="9">
        <v>0</v>
      </c>
      <c r="C19" s="9">
        <v>2.9999999999999997E-4</v>
      </c>
      <c r="D19" s="10">
        <f t="shared" si="7"/>
        <v>2.9999999999999997E-4</v>
      </c>
      <c r="E19" s="9">
        <f t="shared" si="8"/>
        <v>0</v>
      </c>
      <c r="F19" s="11">
        <f t="shared" si="9"/>
        <v>2.9999999999999997E-4</v>
      </c>
      <c r="G19" s="10">
        <f t="shared" si="10"/>
        <v>0</v>
      </c>
      <c r="H19" s="10">
        <f t="shared" si="10"/>
        <v>2.9999999999999997E-4</v>
      </c>
      <c r="I19" s="9">
        <v>4.2000000000000006E-3</v>
      </c>
      <c r="J19" s="12">
        <f>G19+H19+I19</f>
        <v>4.5000000000000005E-3</v>
      </c>
      <c r="K19" s="10">
        <f>G19*18%</f>
        <v>0</v>
      </c>
      <c r="L19" s="13">
        <f t="shared" si="11"/>
        <v>4.5000000000000005E-3</v>
      </c>
      <c r="M19" s="14"/>
    </row>
    <row r="20" spans="1:13" ht="13.05" x14ac:dyDescent="0.3">
      <c r="A20" s="20" t="s">
        <v>23</v>
      </c>
      <c r="B20" s="9">
        <v>0</v>
      </c>
      <c r="C20" s="9">
        <v>1E-3</v>
      </c>
      <c r="D20" s="10">
        <f t="shared" si="7"/>
        <v>1E-3</v>
      </c>
      <c r="E20" s="9">
        <f t="shared" si="8"/>
        <v>0</v>
      </c>
      <c r="F20" s="11">
        <f t="shared" si="9"/>
        <v>1E-3</v>
      </c>
      <c r="G20" s="10">
        <f t="shared" si="10"/>
        <v>0</v>
      </c>
      <c r="H20" s="10">
        <f t="shared" si="10"/>
        <v>1E-3</v>
      </c>
      <c r="I20" s="9">
        <v>3.7000000000000002E-3</v>
      </c>
      <c r="J20" s="12">
        <f>G20+H20+I20</f>
        <v>4.7000000000000002E-3</v>
      </c>
      <c r="K20" s="10">
        <f>G20*18%</f>
        <v>0</v>
      </c>
      <c r="L20" s="13">
        <f t="shared" si="11"/>
        <v>4.7000000000000002E-3</v>
      </c>
      <c r="M20" s="14"/>
    </row>
    <row r="22" spans="1:13" ht="13.05" x14ac:dyDescent="0.3">
      <c r="B22" s="22"/>
      <c r="C22" s="22"/>
      <c r="D22" s="22"/>
      <c r="E22" s="22"/>
      <c r="F22" s="22"/>
      <c r="G22" s="22"/>
      <c r="H22" s="22"/>
      <c r="I22" s="23"/>
      <c r="J22" s="23"/>
      <c r="K22" s="22"/>
      <c r="L22" s="24"/>
      <c r="M22" s="14"/>
    </row>
    <row r="23" spans="1:13" ht="13.05" x14ac:dyDescent="0.3">
      <c r="B23" s="22"/>
      <c r="C23" s="22"/>
      <c r="D23" s="22"/>
      <c r="E23" s="22"/>
      <c r="F23" s="22"/>
      <c r="G23" s="22"/>
      <c r="H23" s="22"/>
      <c r="I23" s="23"/>
      <c r="J23" s="23"/>
      <c r="K23" s="22"/>
      <c r="L23" s="24"/>
      <c r="M23" s="14"/>
    </row>
    <row r="24" spans="1:13" ht="13.05" x14ac:dyDescent="0.3">
      <c r="B24" s="22"/>
      <c r="C24" s="22"/>
      <c r="D24" s="22"/>
      <c r="E24" s="22"/>
      <c r="F24" s="22"/>
      <c r="G24" s="22"/>
      <c r="H24" s="22"/>
      <c r="I24" s="23"/>
      <c r="J24" s="23"/>
      <c r="K24" s="22"/>
      <c r="L24" s="24"/>
      <c r="M24" s="14"/>
    </row>
    <row r="25" spans="1:13" ht="13.05" x14ac:dyDescent="0.3">
      <c r="B25" s="22"/>
      <c r="C25" s="22"/>
      <c r="D25" s="22"/>
      <c r="E25" s="22"/>
      <c r="F25" s="22"/>
      <c r="G25" s="22"/>
      <c r="H25" s="22"/>
      <c r="I25" s="23"/>
      <c r="J25" s="23"/>
      <c r="K25" s="22"/>
      <c r="L25" s="24"/>
      <c r="M25" s="14"/>
    </row>
    <row r="26" spans="1:13" ht="13.05" x14ac:dyDescent="0.3">
      <c r="B26" s="22"/>
      <c r="C26" s="22"/>
      <c r="D26" s="22"/>
      <c r="E26" s="22"/>
      <c r="F26" s="22"/>
      <c r="G26" s="22"/>
      <c r="H26" s="22"/>
      <c r="I26" s="23"/>
      <c r="J26" s="23"/>
      <c r="K26" s="22"/>
      <c r="L26" s="24"/>
      <c r="M26" s="14"/>
    </row>
    <row r="27" spans="1:13" ht="13.05" hidden="1" x14ac:dyDescent="0.3">
      <c r="B27" s="22"/>
      <c r="C27" s="22"/>
      <c r="D27" s="22"/>
      <c r="E27" s="22"/>
      <c r="F27" s="22"/>
      <c r="G27" s="22"/>
      <c r="H27" s="22"/>
      <c r="I27" s="23"/>
      <c r="J27" s="23"/>
      <c r="K27" s="22"/>
      <c r="L27" s="24"/>
      <c r="M27" s="14"/>
    </row>
    <row r="28" spans="1:13" ht="13.05" hidden="1" x14ac:dyDescent="0.3">
      <c r="B28" s="22"/>
      <c r="C28" s="22"/>
      <c r="D28" s="22"/>
      <c r="E28" s="22"/>
      <c r="F28" s="22"/>
      <c r="G28" s="22"/>
      <c r="H28" s="22"/>
      <c r="I28" s="23"/>
      <c r="J28" s="23"/>
      <c r="K28" s="22"/>
      <c r="L28" s="24"/>
      <c r="M28" s="14"/>
    </row>
    <row r="29" spans="1:13" ht="13.05" hidden="1" x14ac:dyDescent="0.3">
      <c r="A29" s="25" t="s">
        <v>24</v>
      </c>
    </row>
    <row r="30" spans="1:13" ht="13.05" hidden="1" x14ac:dyDescent="0.3">
      <c r="A30" s="3" t="s">
        <v>18</v>
      </c>
      <c r="B30" s="26">
        <v>4.0600000000000002E-3</v>
      </c>
      <c r="C30" s="26">
        <v>3.0100000000000001E-3</v>
      </c>
      <c r="D30" s="26">
        <f t="shared" ref="D30:D32" si="12">B30+C30</f>
        <v>7.0699999999999999E-3</v>
      </c>
      <c r="E30" s="26">
        <f>B30*18%</f>
        <v>7.3079999999999998E-4</v>
      </c>
      <c r="F30" s="27">
        <f t="shared" ref="F30:F32" si="13">D30+E30</f>
        <v>7.8008000000000001E-3</v>
      </c>
    </row>
    <row r="31" spans="1:13" ht="13.05" hidden="1" x14ac:dyDescent="0.3">
      <c r="A31" s="3" t="s">
        <v>22</v>
      </c>
      <c r="B31" s="26">
        <v>0</v>
      </c>
      <c r="C31" s="26">
        <v>2.9999999999999997E-4</v>
      </c>
      <c r="D31" s="26">
        <f t="shared" si="12"/>
        <v>2.9999999999999997E-4</v>
      </c>
      <c r="E31" s="26">
        <f>B31*18%</f>
        <v>0</v>
      </c>
      <c r="F31" s="27">
        <f t="shared" si="13"/>
        <v>2.9999999999999997E-4</v>
      </c>
      <c r="G31" s="28">
        <f t="shared" ref="G31:H31" si="14">B31</f>
        <v>0</v>
      </c>
      <c r="H31" s="29">
        <f t="shared" si="14"/>
        <v>2.9999999999999997E-4</v>
      </c>
      <c r="I31" s="30">
        <f>SUM(G31:H31)</f>
        <v>2.9999999999999997E-4</v>
      </c>
      <c r="J31" s="26">
        <f>G31*18%</f>
        <v>0</v>
      </c>
      <c r="K31" s="31">
        <f t="shared" ref="K31" si="15">I31+J31</f>
        <v>2.9999999999999997E-4</v>
      </c>
    </row>
    <row r="32" spans="1:13" ht="13.05" hidden="1" x14ac:dyDescent="0.3">
      <c r="A32" s="3"/>
      <c r="B32" s="26">
        <v>4.0600000000000002E-3</v>
      </c>
      <c r="C32" s="26">
        <v>3.0100000000000001E-3</v>
      </c>
      <c r="D32" s="26">
        <f t="shared" si="12"/>
        <v>7.0699999999999999E-3</v>
      </c>
      <c r="E32" s="26">
        <f>B32*18%</f>
        <v>7.3079999999999998E-4</v>
      </c>
      <c r="F32" s="27">
        <f t="shared" si="13"/>
        <v>7.8008000000000001E-3</v>
      </c>
    </row>
    <row r="33" ht="13.05" hidden="1" x14ac:dyDescent="0.3"/>
  </sheetData>
  <mergeCells count="2">
    <mergeCell ref="B3:F3"/>
    <mergeCell ref="G3:L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2B169-194B-4F93-A358-FBEB10427C5F}">
  <sheetPr>
    <pageSetUpPr fitToPage="1"/>
  </sheetPr>
  <dimension ref="A1:Y115"/>
  <sheetViews>
    <sheetView workbookViewId="0">
      <selection activeCell="B17" sqref="B17"/>
    </sheetView>
  </sheetViews>
  <sheetFormatPr defaultRowHeight="14.4" x14ac:dyDescent="0.3"/>
  <cols>
    <col min="1" max="1" width="30.77734375" customWidth="1"/>
    <col min="2" max="2" width="17.44140625" customWidth="1"/>
    <col min="3" max="3" width="16.77734375" customWidth="1"/>
    <col min="4" max="4" width="17.77734375" customWidth="1"/>
    <col min="5" max="5" width="10" customWidth="1"/>
    <col min="6" max="6" width="31" customWidth="1"/>
    <col min="7" max="8" width="15.77734375" customWidth="1"/>
    <col min="9" max="9" width="14.44140625" customWidth="1"/>
    <col min="10" max="10" width="17.77734375" hidden="1" customWidth="1"/>
    <col min="11" max="11" width="13.5546875" hidden="1" customWidth="1"/>
    <col min="12" max="12" width="8.77734375" bestFit="1" customWidth="1"/>
    <col min="13" max="13" width="25.5546875" bestFit="1" customWidth="1"/>
    <col min="14" max="15" width="15" customWidth="1"/>
    <col min="16" max="16" width="15.77734375" customWidth="1"/>
    <col min="17" max="17" width="12.21875" bestFit="1" customWidth="1"/>
    <col min="18" max="18" width="25.5546875" bestFit="1" customWidth="1"/>
    <col min="19" max="19" width="12.77734375" customWidth="1"/>
    <col min="22" max="22" width="8.77734375" bestFit="1" customWidth="1"/>
    <col min="25" max="25" width="8.21875" bestFit="1" customWidth="1"/>
  </cols>
  <sheetData>
    <row r="1" spans="1:25" ht="43.2" x14ac:dyDescent="0.3">
      <c r="A1" s="32" t="s">
        <v>25</v>
      </c>
      <c r="B1" s="33" t="s">
        <v>26</v>
      </c>
      <c r="C1" s="33" t="s">
        <v>27</v>
      </c>
      <c r="D1" s="33" t="s">
        <v>28</v>
      </c>
      <c r="E1" s="34"/>
      <c r="F1" s="32" t="s">
        <v>31</v>
      </c>
      <c r="G1" s="33" t="s">
        <v>26</v>
      </c>
      <c r="H1" s="33" t="s">
        <v>27</v>
      </c>
      <c r="I1" s="33" t="s">
        <v>32</v>
      </c>
      <c r="J1" s="33" t="s">
        <v>29</v>
      </c>
      <c r="K1" s="33" t="s">
        <v>30</v>
      </c>
      <c r="L1" s="35"/>
      <c r="M1" s="32" t="s">
        <v>13</v>
      </c>
      <c r="N1" s="33" t="s">
        <v>26</v>
      </c>
      <c r="O1" s="33" t="s">
        <v>27</v>
      </c>
      <c r="P1" s="33" t="s">
        <v>28</v>
      </c>
      <c r="Q1" s="36"/>
      <c r="R1" s="36"/>
      <c r="U1" s="37"/>
      <c r="V1" s="38"/>
    </row>
    <row r="2" spans="1:25" x14ac:dyDescent="0.3">
      <c r="A2" s="39"/>
      <c r="B2" s="39"/>
      <c r="C2" s="39"/>
      <c r="D2" s="39"/>
      <c r="E2" s="41"/>
      <c r="F2" s="39"/>
      <c r="G2" s="39"/>
      <c r="H2" s="39"/>
      <c r="I2" s="39"/>
      <c r="J2" s="40"/>
      <c r="K2" s="40"/>
      <c r="M2" s="39"/>
      <c r="N2" s="39"/>
      <c r="O2" s="39"/>
      <c r="P2" s="39"/>
    </row>
    <row r="3" spans="1:25" x14ac:dyDescent="0.3">
      <c r="A3" s="42" t="s">
        <v>33</v>
      </c>
      <c r="B3" s="43">
        <v>7.28E-3</v>
      </c>
      <c r="C3" s="43">
        <v>7.28E-3</v>
      </c>
      <c r="D3" s="44">
        <v>7.5799999999999999E-3</v>
      </c>
      <c r="E3" s="46"/>
      <c r="F3" s="42" t="s">
        <v>33</v>
      </c>
      <c r="G3" s="47">
        <f>0.5874%-0.011%</f>
        <v>5.7640000000000009E-3</v>
      </c>
      <c r="H3" s="47">
        <f>0.5874%-0.011%</f>
        <v>5.7640000000000009E-3</v>
      </c>
      <c r="I3" s="48">
        <v>5.7640000000000009E-3</v>
      </c>
      <c r="J3" s="44">
        <f>ROUND(G3,4)</f>
        <v>5.7999999999999996E-3</v>
      </c>
      <c r="K3" s="45">
        <f>ROUND(G3-H3,4)</f>
        <v>0</v>
      </c>
      <c r="L3" s="49"/>
      <c r="M3" s="42" t="s">
        <v>33</v>
      </c>
      <c r="N3" s="47">
        <v>4.4000000000000003E-3</v>
      </c>
      <c r="O3" s="47">
        <v>4.4000000000000003E-3</v>
      </c>
      <c r="P3" s="48">
        <v>4.6700000000000005E-3</v>
      </c>
      <c r="Q3" s="50"/>
    </row>
    <row r="4" spans="1:25" x14ac:dyDescent="0.3">
      <c r="A4" s="42" t="s">
        <v>34</v>
      </c>
      <c r="B4" s="43">
        <f>B3*18%</f>
        <v>1.3104E-3</v>
      </c>
      <c r="C4" s="43">
        <f>C3*18%</f>
        <v>1.3104E-3</v>
      </c>
      <c r="D4" s="44">
        <f>D3*18%</f>
        <v>1.3644E-3</v>
      </c>
      <c r="E4" s="46"/>
      <c r="F4" s="42" t="s">
        <v>34</v>
      </c>
      <c r="G4" s="47">
        <f>G3*18%</f>
        <v>1.0375200000000001E-3</v>
      </c>
      <c r="H4" s="47">
        <f>H3*18%</f>
        <v>1.0375200000000001E-3</v>
      </c>
      <c r="I4" s="48">
        <f>I3*18%</f>
        <v>1.0375200000000001E-3</v>
      </c>
      <c r="J4" s="44">
        <f t="shared" ref="J4:J11" si="0">ROUND(G4,4)</f>
        <v>1E-3</v>
      </c>
      <c r="K4" s="45">
        <f t="shared" ref="K4:K8" si="1">ROUND(G4-H4,4)</f>
        <v>0</v>
      </c>
      <c r="L4" s="49"/>
      <c r="M4" s="42" t="s">
        <v>34</v>
      </c>
      <c r="N4" s="47">
        <f>N3*18%</f>
        <v>7.9200000000000006E-4</v>
      </c>
      <c r="O4" s="47">
        <f>O3*18%</f>
        <v>7.9200000000000006E-4</v>
      </c>
      <c r="P4" s="48">
        <f>P3*18%</f>
        <v>8.4060000000000005E-4</v>
      </c>
      <c r="Q4" s="50"/>
    </row>
    <row r="5" spans="1:25" x14ac:dyDescent="0.3">
      <c r="A5" s="42" t="s">
        <v>35</v>
      </c>
      <c r="B5" s="43">
        <v>2.4099999999999998E-3</v>
      </c>
      <c r="C5" s="43">
        <v>2.4099999999999998E-3</v>
      </c>
      <c r="D5" s="44">
        <v>2.0549999999999995E-3</v>
      </c>
      <c r="E5" s="46"/>
      <c r="F5" s="42" t="s">
        <v>35</v>
      </c>
      <c r="G5" s="47">
        <f>0.2068%+0.013%</f>
        <v>2.1979999999999999E-3</v>
      </c>
      <c r="H5" s="47">
        <f>0.2068%+0.013%</f>
        <v>2.1979999999999999E-3</v>
      </c>
      <c r="I5" s="48">
        <v>2.1979999999999999E-3</v>
      </c>
      <c r="J5" s="44">
        <f t="shared" si="0"/>
        <v>2.2000000000000001E-3</v>
      </c>
      <c r="K5" s="45">
        <f t="shared" si="1"/>
        <v>0</v>
      </c>
      <c r="L5" s="49"/>
      <c r="M5" s="42" t="s">
        <v>35</v>
      </c>
      <c r="N5" s="47">
        <v>2.3080000000000002E-3</v>
      </c>
      <c r="O5" s="47">
        <v>2.3080000000000002E-3</v>
      </c>
      <c r="P5" s="48">
        <v>1.97E-3</v>
      </c>
      <c r="Q5" s="51"/>
    </row>
    <row r="6" spans="1:25" s="58" customFormat="1" x14ac:dyDescent="0.3">
      <c r="A6" s="39" t="s">
        <v>36</v>
      </c>
      <c r="B6" s="52">
        <f>SUM(B3:B5)</f>
        <v>1.10004E-2</v>
      </c>
      <c r="C6" s="52">
        <f>SUM(C3:C5)</f>
        <v>1.10004E-2</v>
      </c>
      <c r="D6" s="53">
        <f>SUM(D3:D5)</f>
        <v>1.0999399999999999E-2</v>
      </c>
      <c r="E6" s="54"/>
      <c r="F6" s="39" t="s">
        <v>36</v>
      </c>
      <c r="G6" s="55">
        <f>SUM(G3:G5)</f>
        <v>8.9995200000000004E-3</v>
      </c>
      <c r="H6" s="55">
        <f>SUM(H3:H5)</f>
        <v>8.9995200000000004E-3</v>
      </c>
      <c r="I6" s="56">
        <f>SUM(I3:I5)</f>
        <v>8.9995200000000004E-3</v>
      </c>
      <c r="J6" s="44">
        <f t="shared" si="0"/>
        <v>8.9999999999999993E-3</v>
      </c>
      <c r="K6" s="45">
        <f t="shared" si="1"/>
        <v>0</v>
      </c>
      <c r="L6" s="49"/>
      <c r="M6" s="39" t="s">
        <v>36</v>
      </c>
      <c r="N6" s="55">
        <f>SUM(N3:N5)</f>
        <v>7.5000000000000006E-3</v>
      </c>
      <c r="O6" s="55">
        <f>SUM(O3:O5)</f>
        <v>7.5000000000000006E-3</v>
      </c>
      <c r="P6" s="56">
        <f>SUM(P3:P5)</f>
        <v>7.4806000000000004E-3</v>
      </c>
      <c r="Q6" s="57"/>
      <c r="R6"/>
      <c r="S6"/>
      <c r="T6"/>
      <c r="U6"/>
      <c r="V6"/>
      <c r="W6"/>
      <c r="X6"/>
      <c r="Y6"/>
    </row>
    <row r="7" spans="1:25" x14ac:dyDescent="0.3">
      <c r="A7" s="42" t="s">
        <v>37</v>
      </c>
      <c r="B7" s="43">
        <v>1.03E-2</v>
      </c>
      <c r="C7" s="43">
        <v>8.9999999999999993E-3</v>
      </c>
      <c r="D7" s="44">
        <v>8.9999999999999993E-3</v>
      </c>
      <c r="E7" s="46"/>
      <c r="F7" s="42" t="s">
        <v>37</v>
      </c>
      <c r="G7" s="47">
        <f>1.1%+0.1%</f>
        <v>1.2E-2</v>
      </c>
      <c r="H7" s="47">
        <v>1.0999999999999999E-2</v>
      </c>
      <c r="I7" s="48">
        <v>1.0999999999999999E-2</v>
      </c>
      <c r="J7" s="44">
        <f t="shared" si="0"/>
        <v>1.2E-2</v>
      </c>
      <c r="K7" s="45">
        <f t="shared" si="1"/>
        <v>1E-3</v>
      </c>
      <c r="L7" s="49"/>
      <c r="M7" s="42" t="s">
        <v>37</v>
      </c>
      <c r="N7" s="47">
        <f>1.35%+0.08%</f>
        <v>1.4300000000000002E-2</v>
      </c>
      <c r="O7" s="47">
        <f>1.35%</f>
        <v>1.3500000000000002E-2</v>
      </c>
      <c r="P7" s="48">
        <f>1.35%</f>
        <v>1.3500000000000002E-2</v>
      </c>
      <c r="Q7" s="51"/>
      <c r="R7" s="51"/>
      <c r="S7" s="59"/>
      <c r="V7" s="60"/>
    </row>
    <row r="8" spans="1:25" s="58" customFormat="1" x14ac:dyDescent="0.3">
      <c r="A8" s="39" t="s">
        <v>38</v>
      </c>
      <c r="B8" s="52">
        <f>SUM(B6:B7)</f>
        <v>2.1300400000000001E-2</v>
      </c>
      <c r="C8" s="52">
        <f>SUM(C6:C7)</f>
        <v>2.0000400000000002E-2</v>
      </c>
      <c r="D8" s="53">
        <f>SUM(D6:D7)</f>
        <v>1.9999400000000001E-2</v>
      </c>
      <c r="E8" s="54"/>
      <c r="F8" s="39" t="s">
        <v>38</v>
      </c>
      <c r="G8" s="55">
        <f>SUM(G6:G7)</f>
        <v>2.0999520000000001E-2</v>
      </c>
      <c r="H8" s="55">
        <f>SUM(H6:H7)</f>
        <v>1.999952E-2</v>
      </c>
      <c r="I8" s="56">
        <f>SUM(I6:I7)</f>
        <v>1.999952E-2</v>
      </c>
      <c r="J8" s="44">
        <f t="shared" si="0"/>
        <v>2.1000000000000001E-2</v>
      </c>
      <c r="K8" s="45">
        <f t="shared" si="1"/>
        <v>1E-3</v>
      </c>
      <c r="L8" s="49"/>
      <c r="M8" s="39" t="s">
        <v>38</v>
      </c>
      <c r="N8" s="55">
        <f>SUM(N6:N7)</f>
        <v>2.1800000000000003E-2</v>
      </c>
      <c r="O8" s="55">
        <f>SUM(O6:O7)</f>
        <v>2.1000000000000001E-2</v>
      </c>
      <c r="P8" s="56">
        <f>SUM(P6:P7)</f>
        <v>2.0980600000000002E-2</v>
      </c>
      <c r="Q8" s="57"/>
      <c r="R8" s="57"/>
      <c r="S8" s="59"/>
      <c r="V8" s="60"/>
    </row>
    <row r="9" spans="1:25" s="58" customFormat="1" x14ac:dyDescent="0.3">
      <c r="A9" s="39"/>
      <c r="B9" s="52"/>
      <c r="C9" s="52"/>
      <c r="D9" s="53"/>
      <c r="E9" s="54"/>
      <c r="F9" s="39"/>
      <c r="G9" s="55"/>
      <c r="H9" s="55"/>
      <c r="I9" s="56"/>
      <c r="J9" s="44"/>
      <c r="K9" s="53"/>
      <c r="L9" s="59"/>
      <c r="M9" s="39"/>
      <c r="N9" s="55"/>
      <c r="O9" s="55"/>
      <c r="P9" s="56"/>
      <c r="Q9" s="57"/>
      <c r="R9" s="57"/>
      <c r="S9" s="59"/>
    </row>
    <row r="10" spans="1:25" x14ac:dyDescent="0.3">
      <c r="A10" s="42" t="s">
        <v>39</v>
      </c>
      <c r="B10" s="61">
        <f>B3+B5</f>
        <v>9.6900000000000007E-3</v>
      </c>
      <c r="C10" s="61">
        <f>C3+C5</f>
        <v>9.6900000000000007E-3</v>
      </c>
      <c r="D10" s="62">
        <f>D3+D5</f>
        <v>9.6349999999999995E-3</v>
      </c>
      <c r="E10" s="54"/>
      <c r="F10" s="42" t="s">
        <v>39</v>
      </c>
      <c r="G10" s="63">
        <f>G3+G5</f>
        <v>7.9620000000000003E-3</v>
      </c>
      <c r="H10" s="63">
        <f>H3+H5</f>
        <v>7.9620000000000003E-3</v>
      </c>
      <c r="I10" s="64">
        <f>I3+I5</f>
        <v>7.9620000000000003E-3</v>
      </c>
      <c r="J10" s="44">
        <f t="shared" si="0"/>
        <v>8.0000000000000002E-3</v>
      </c>
      <c r="K10" s="62"/>
      <c r="M10" s="42" t="s">
        <v>39</v>
      </c>
      <c r="N10" s="63">
        <f>N3+N5</f>
        <v>6.7080000000000004E-3</v>
      </c>
      <c r="O10" s="63">
        <f>O3+O5</f>
        <v>6.7080000000000004E-3</v>
      </c>
      <c r="P10" s="62">
        <f>P3+P5</f>
        <v>6.6400000000000001E-3</v>
      </c>
      <c r="Q10" s="65"/>
      <c r="R10" s="65"/>
      <c r="V10" s="66"/>
    </row>
    <row r="11" spans="1:25" x14ac:dyDescent="0.3">
      <c r="A11" s="42" t="s">
        <v>40</v>
      </c>
      <c r="B11" s="61">
        <f>B3+B5+B7</f>
        <v>1.9990000000000001E-2</v>
      </c>
      <c r="C11" s="61">
        <f>C3+C5+C7</f>
        <v>1.8689999999999998E-2</v>
      </c>
      <c r="D11" s="62">
        <f>D3+D5+D7</f>
        <v>1.8634999999999999E-2</v>
      </c>
      <c r="E11" s="54"/>
      <c r="F11" s="42" t="s">
        <v>40</v>
      </c>
      <c r="G11" s="63">
        <f>G3+G5+G7</f>
        <v>1.9962000000000001E-2</v>
      </c>
      <c r="H11" s="63">
        <f>H3+H5+H7</f>
        <v>1.8962E-2</v>
      </c>
      <c r="I11" s="64">
        <f>I3+I5+I7</f>
        <v>1.8962E-2</v>
      </c>
      <c r="J11" s="44">
        <f t="shared" si="0"/>
        <v>0.02</v>
      </c>
      <c r="K11" s="62"/>
      <c r="M11" s="42" t="s">
        <v>40</v>
      </c>
      <c r="N11" s="63">
        <f>N3+N5+N7</f>
        <v>2.1008000000000002E-2</v>
      </c>
      <c r="O11" s="63">
        <f>O3+O5+O7</f>
        <v>2.0208000000000004E-2</v>
      </c>
      <c r="P11" s="62">
        <f>P3+P5+P7</f>
        <v>2.0140000000000002E-2</v>
      </c>
      <c r="Q11" s="65"/>
      <c r="R11" s="65"/>
      <c r="V11" s="66"/>
    </row>
    <row r="12" spans="1:25" x14ac:dyDescent="0.3">
      <c r="A12" s="58"/>
      <c r="B12" s="58"/>
      <c r="C12" s="58"/>
      <c r="D12" s="58"/>
      <c r="M12" s="67"/>
      <c r="N12" s="67"/>
      <c r="O12" s="67"/>
      <c r="P12" s="67"/>
    </row>
    <row r="13" spans="1:25" ht="63.75" customHeight="1" x14ac:dyDescent="0.3">
      <c r="A13" s="32" t="s">
        <v>41</v>
      </c>
      <c r="B13" s="33" t="s">
        <v>26</v>
      </c>
      <c r="C13" s="33" t="s">
        <v>27</v>
      </c>
      <c r="D13" s="33" t="s">
        <v>32</v>
      </c>
      <c r="E13" s="68"/>
      <c r="F13" s="32" t="s">
        <v>42</v>
      </c>
      <c r="G13" s="33" t="s">
        <v>26</v>
      </c>
      <c r="H13" s="33" t="s">
        <v>27</v>
      </c>
      <c r="I13" s="33" t="s">
        <v>28</v>
      </c>
      <c r="J13" s="33" t="s">
        <v>29</v>
      </c>
      <c r="K13" s="33" t="s">
        <v>30</v>
      </c>
      <c r="L13" s="69"/>
      <c r="M13" s="32" t="s">
        <v>43</v>
      </c>
      <c r="N13" s="33" t="s">
        <v>26</v>
      </c>
      <c r="O13" s="33" t="s">
        <v>27</v>
      </c>
      <c r="P13" s="33" t="s">
        <v>28</v>
      </c>
    </row>
    <row r="14" spans="1:25" ht="15" customHeight="1" x14ac:dyDescent="0.3">
      <c r="A14" s="39"/>
      <c r="B14" s="40"/>
      <c r="C14" s="40"/>
      <c r="D14" s="40"/>
      <c r="E14" s="70"/>
      <c r="F14" s="39"/>
      <c r="G14" s="39"/>
      <c r="H14" s="39"/>
      <c r="I14" s="39"/>
      <c r="J14" s="40"/>
      <c r="K14" s="42"/>
      <c r="L14" s="69"/>
      <c r="M14" s="42"/>
      <c r="N14" s="42"/>
      <c r="O14" s="42"/>
      <c r="P14" s="42"/>
    </row>
    <row r="15" spans="1:25" x14ac:dyDescent="0.3">
      <c r="A15" s="42" t="s">
        <v>33</v>
      </c>
      <c r="B15" s="47">
        <v>3.5000000000000001E-3</v>
      </c>
      <c r="C15" s="47">
        <v>3.5000000000000001E-3</v>
      </c>
      <c r="D15" s="71">
        <v>3.5000000000000001E-3</v>
      </c>
      <c r="E15" s="72"/>
      <c r="F15" s="42" t="s">
        <v>33</v>
      </c>
      <c r="G15" s="47">
        <v>3.7200000000000002E-3</v>
      </c>
      <c r="H15" s="47">
        <v>3.7200000000000002E-3</v>
      </c>
      <c r="I15" s="73">
        <v>4.3199999999999992E-3</v>
      </c>
      <c r="J15" s="44">
        <f>ROUND(G15,4)</f>
        <v>3.7000000000000002E-3</v>
      </c>
      <c r="K15" s="45">
        <f>ROUND(G15-H15,4)</f>
        <v>0</v>
      </c>
      <c r="L15" s="74"/>
      <c r="M15" s="42" t="s">
        <v>33</v>
      </c>
      <c r="N15" s="75">
        <v>3.9449999999999997E-3</v>
      </c>
      <c r="O15" s="75">
        <v>3.9449999999999997E-3</v>
      </c>
      <c r="P15" s="76">
        <v>3.1000000000000003E-3</v>
      </c>
      <c r="S15" s="77"/>
      <c r="T15" s="77"/>
    </row>
    <row r="16" spans="1:25" x14ac:dyDescent="0.3">
      <c r="A16" s="42" t="s">
        <v>34</v>
      </c>
      <c r="B16" s="47">
        <f>B15*18%</f>
        <v>6.3000000000000003E-4</v>
      </c>
      <c r="C16" s="47">
        <f>C15*18%</f>
        <v>6.3000000000000003E-4</v>
      </c>
      <c r="D16" s="71">
        <f>D15*18%</f>
        <v>6.3000000000000003E-4</v>
      </c>
      <c r="E16" s="72"/>
      <c r="F16" s="42" t="s">
        <v>34</v>
      </c>
      <c r="G16" s="47">
        <f>G15*18%</f>
        <v>6.6960000000000001E-4</v>
      </c>
      <c r="H16" s="47">
        <f>H15*18%</f>
        <v>6.6960000000000001E-4</v>
      </c>
      <c r="I16" s="44">
        <f>I15*18%</f>
        <v>7.7759999999999982E-4</v>
      </c>
      <c r="J16" s="44">
        <f t="shared" ref="J16:J23" si="2">ROUND(G16,4)</f>
        <v>6.9999999999999999E-4</v>
      </c>
      <c r="K16" s="45">
        <f t="shared" ref="K16:K20" si="3">ROUND(G16-H16,4)</f>
        <v>0</v>
      </c>
      <c r="L16" s="78"/>
      <c r="M16" s="42" t="s">
        <v>34</v>
      </c>
      <c r="N16" s="47">
        <f>N15*18%</f>
        <v>7.1009999999999997E-4</v>
      </c>
      <c r="O16" s="47">
        <f>O15*18%</f>
        <v>7.1009999999999997E-4</v>
      </c>
      <c r="P16" s="44">
        <f>P15*18%</f>
        <v>5.5800000000000001E-4</v>
      </c>
      <c r="Q16" s="79"/>
      <c r="S16" s="77"/>
      <c r="T16" s="77"/>
    </row>
    <row r="17" spans="1:20" x14ac:dyDescent="0.3">
      <c r="A17" s="42" t="s">
        <v>35</v>
      </c>
      <c r="B17" s="47">
        <v>1.3699999999999999E-3</v>
      </c>
      <c r="C17" s="47">
        <v>1.3699999999999999E-3</v>
      </c>
      <c r="D17" s="71">
        <v>1.3699999999999999E-3</v>
      </c>
      <c r="E17" s="80"/>
      <c r="F17" s="42" t="s">
        <v>35</v>
      </c>
      <c r="G17" s="81">
        <v>7.1000000000000002E-4</v>
      </c>
      <c r="H17" s="81">
        <v>7.1000000000000002E-4</v>
      </c>
      <c r="I17" s="82">
        <v>0</v>
      </c>
      <c r="J17" s="44">
        <f t="shared" si="2"/>
        <v>6.9999999999999999E-4</v>
      </c>
      <c r="K17" s="45">
        <f t="shared" si="3"/>
        <v>0</v>
      </c>
      <c r="L17" s="74"/>
      <c r="M17" s="42" t="s">
        <v>35</v>
      </c>
      <c r="N17" s="75">
        <v>2.3389999999999999E-3</v>
      </c>
      <c r="O17" s="75">
        <v>2.3389999999999999E-3</v>
      </c>
      <c r="P17" s="83">
        <v>2.3480000000000003E-3</v>
      </c>
      <c r="S17" s="77"/>
      <c r="T17" s="77"/>
    </row>
    <row r="18" spans="1:20" x14ac:dyDescent="0.3">
      <c r="A18" s="39" t="s">
        <v>36</v>
      </c>
      <c r="B18" s="55">
        <f>SUM(B15:B17)</f>
        <v>5.4999999999999997E-3</v>
      </c>
      <c r="C18" s="55">
        <f>SUM(C15:C17)</f>
        <v>5.4999999999999997E-3</v>
      </c>
      <c r="D18" s="84">
        <f>SUM(D15:D17)</f>
        <v>5.4999999999999997E-3</v>
      </c>
      <c r="E18" s="54"/>
      <c r="F18" s="39" t="s">
        <v>36</v>
      </c>
      <c r="G18" s="55">
        <f>SUM(G15:G17)</f>
        <v>5.0996000000000001E-3</v>
      </c>
      <c r="H18" s="55">
        <f>SUM(H15:H17)</f>
        <v>5.0996000000000001E-3</v>
      </c>
      <c r="I18" s="52">
        <f>SUM(I15:I17)</f>
        <v>5.097599999999999E-3</v>
      </c>
      <c r="J18" s="44">
        <f t="shared" si="2"/>
        <v>5.1000000000000004E-3</v>
      </c>
      <c r="K18" s="45">
        <f t="shared" si="3"/>
        <v>0</v>
      </c>
      <c r="L18" s="69"/>
      <c r="M18" s="39" t="s">
        <v>36</v>
      </c>
      <c r="N18" s="85">
        <f>SUM(N15:N17)</f>
        <v>6.9940999999999996E-3</v>
      </c>
      <c r="O18" s="85">
        <f>SUM(O15:O17)</f>
        <v>6.9940999999999996E-3</v>
      </c>
      <c r="P18" s="86">
        <f>SUM(P15:P17)</f>
        <v>6.0060000000000009E-3</v>
      </c>
    </row>
    <row r="19" spans="1:20" x14ac:dyDescent="0.3">
      <c r="A19" s="42" t="s">
        <v>37</v>
      </c>
      <c r="B19" s="47">
        <f>0.45%+0.06%</f>
        <v>5.1000000000000004E-3</v>
      </c>
      <c r="C19" s="47">
        <v>4.4999999999999997E-3</v>
      </c>
      <c r="D19" s="71">
        <v>4.4999999999999997E-3</v>
      </c>
      <c r="E19" s="46"/>
      <c r="F19" s="42" t="s">
        <v>37</v>
      </c>
      <c r="G19" s="47">
        <f>0.24%+0.07%</f>
        <v>3.0999999999999999E-3</v>
      </c>
      <c r="H19" s="47">
        <v>2.3999999999999998E-3</v>
      </c>
      <c r="I19" s="73">
        <v>2.3999999999999998E-3</v>
      </c>
      <c r="J19" s="44">
        <f t="shared" si="2"/>
        <v>3.0999999999999999E-3</v>
      </c>
      <c r="K19" s="45">
        <f t="shared" si="3"/>
        <v>6.9999999999999999E-4</v>
      </c>
      <c r="L19" s="74"/>
      <c r="M19" s="42" t="s">
        <v>37</v>
      </c>
      <c r="N19" s="75">
        <f>1.4%+0.07%</f>
        <v>1.4699999999999998E-2</v>
      </c>
      <c r="O19" s="75">
        <v>1.4E-2</v>
      </c>
      <c r="P19" s="76">
        <v>1.4999999999999999E-2</v>
      </c>
    </row>
    <row r="20" spans="1:20" x14ac:dyDescent="0.3">
      <c r="A20" s="39" t="s">
        <v>38</v>
      </c>
      <c r="B20" s="55">
        <f>SUM(B18:B19)</f>
        <v>1.06E-2</v>
      </c>
      <c r="C20" s="55">
        <f>SUM(C18:C19)</f>
        <v>9.9999999999999985E-3</v>
      </c>
      <c r="D20" s="84">
        <f>SUM(D18:D19)</f>
        <v>9.9999999999999985E-3</v>
      </c>
      <c r="E20" s="54"/>
      <c r="F20" s="39" t="s">
        <v>38</v>
      </c>
      <c r="G20" s="55">
        <f>SUM(G18:G19)</f>
        <v>8.1995999999999996E-3</v>
      </c>
      <c r="H20" s="55">
        <f>SUM(H18:H19)</f>
        <v>7.4996000000000004E-3</v>
      </c>
      <c r="I20" s="52">
        <f>SUM(I18:I19)</f>
        <v>7.4975999999999984E-3</v>
      </c>
      <c r="J20" s="44">
        <f t="shared" si="2"/>
        <v>8.2000000000000007E-3</v>
      </c>
      <c r="K20" s="45">
        <f t="shared" si="3"/>
        <v>6.9999999999999999E-4</v>
      </c>
      <c r="L20" s="69"/>
      <c r="M20" s="39" t="s">
        <v>38</v>
      </c>
      <c r="N20" s="85">
        <f>N19+N18</f>
        <v>2.1694099999999997E-2</v>
      </c>
      <c r="O20" s="85">
        <f>O19+O18</f>
        <v>2.0994100000000002E-2</v>
      </c>
      <c r="P20" s="87">
        <f>P19+P18</f>
        <v>2.1006E-2</v>
      </c>
    </row>
    <row r="21" spans="1:20" x14ac:dyDescent="0.3">
      <c r="A21" s="39"/>
      <c r="B21" s="55"/>
      <c r="C21" s="55"/>
      <c r="D21" s="84"/>
      <c r="E21" s="57"/>
      <c r="F21" s="42"/>
      <c r="G21" s="63"/>
      <c r="H21" s="63"/>
      <c r="I21" s="88"/>
      <c r="J21" s="44"/>
      <c r="K21" s="42"/>
      <c r="L21" s="89"/>
      <c r="M21" s="39"/>
      <c r="N21" s="90"/>
      <c r="O21" s="90"/>
      <c r="P21" s="91"/>
    </row>
    <row r="22" spans="1:20" x14ac:dyDescent="0.3">
      <c r="A22" s="42" t="s">
        <v>39</v>
      </c>
      <c r="B22" s="63">
        <f>B15+B17</f>
        <v>4.8700000000000002E-3</v>
      </c>
      <c r="C22" s="63">
        <f>C15+C17</f>
        <v>4.8700000000000002E-3</v>
      </c>
      <c r="D22" s="92">
        <f>D15+D17</f>
        <v>4.8700000000000002E-3</v>
      </c>
      <c r="E22" s="65"/>
      <c r="F22" s="42" t="s">
        <v>39</v>
      </c>
      <c r="G22" s="63">
        <f>G15+G17</f>
        <v>4.4299999999999999E-3</v>
      </c>
      <c r="H22" s="63">
        <f>H15+H17</f>
        <v>4.4299999999999999E-3</v>
      </c>
      <c r="I22" s="62">
        <f>I15+I17</f>
        <v>4.3199999999999992E-3</v>
      </c>
      <c r="J22" s="44">
        <f t="shared" si="2"/>
        <v>4.4000000000000003E-3</v>
      </c>
      <c r="K22" s="62"/>
      <c r="L22" s="74"/>
      <c r="M22" s="42" t="s">
        <v>39</v>
      </c>
      <c r="N22" s="93">
        <f>N15+N17</f>
        <v>6.2839999999999997E-3</v>
      </c>
      <c r="O22" s="93">
        <f>O15+O17</f>
        <v>6.2839999999999997E-3</v>
      </c>
      <c r="P22" s="94">
        <f>P15+P17</f>
        <v>5.4480000000000006E-3</v>
      </c>
    </row>
    <row r="23" spans="1:20" x14ac:dyDescent="0.3">
      <c r="A23" s="42" t="s">
        <v>40</v>
      </c>
      <c r="B23" s="63">
        <f>B15+B17+B19</f>
        <v>9.9699999999999997E-3</v>
      </c>
      <c r="C23" s="63">
        <f>C15+C17+C19</f>
        <v>9.3699999999999999E-3</v>
      </c>
      <c r="D23" s="92">
        <f>D15+D17+D19</f>
        <v>9.3699999999999999E-3</v>
      </c>
      <c r="E23" s="65"/>
      <c r="F23" s="42" t="s">
        <v>40</v>
      </c>
      <c r="G23" s="63">
        <f>G15+G17+G19</f>
        <v>7.5300000000000002E-3</v>
      </c>
      <c r="H23" s="63">
        <f>H15+H17+H19</f>
        <v>6.8299999999999993E-3</v>
      </c>
      <c r="I23" s="62">
        <f>I15+I17+I19</f>
        <v>6.7199999999999985E-3</v>
      </c>
      <c r="J23" s="44">
        <f t="shared" si="2"/>
        <v>7.4999999999999997E-3</v>
      </c>
      <c r="K23" s="62"/>
      <c r="L23" s="74"/>
      <c r="M23" s="42" t="s">
        <v>40</v>
      </c>
      <c r="N23" s="93">
        <f>N15+N17+N19</f>
        <v>2.0983999999999996E-2</v>
      </c>
      <c r="O23" s="93">
        <f>O15+O17+O19</f>
        <v>2.0284E-2</v>
      </c>
      <c r="P23" s="94">
        <f>P15+P17+P19</f>
        <v>2.0448000000000001E-2</v>
      </c>
    </row>
    <row r="24" spans="1:20" x14ac:dyDescent="0.3">
      <c r="J24" s="58"/>
      <c r="K24" s="58"/>
      <c r="L24" s="65"/>
      <c r="M24" s="36"/>
      <c r="N24" s="36"/>
      <c r="O24" s="36"/>
      <c r="P24" s="36"/>
    </row>
    <row r="25" spans="1:20" s="95" customFormat="1" ht="43.2" x14ac:dyDescent="0.3">
      <c r="A25" s="32" t="s">
        <v>44</v>
      </c>
      <c r="B25" s="33"/>
      <c r="C25" s="33" t="s">
        <v>45</v>
      </c>
      <c r="D25" s="33" t="s">
        <v>28</v>
      </c>
      <c r="E25"/>
      <c r="F25" s="32" t="s">
        <v>46</v>
      </c>
      <c r="G25" s="33" t="s">
        <v>26</v>
      </c>
      <c r="H25" s="33" t="s">
        <v>27</v>
      </c>
      <c r="I25" s="33" t="s">
        <v>28</v>
      </c>
      <c r="J25" s="33" t="s">
        <v>29</v>
      </c>
      <c r="K25" s="33" t="s">
        <v>30</v>
      </c>
      <c r="L25" s="38"/>
      <c r="M25" s="32" t="s">
        <v>47</v>
      </c>
      <c r="N25" s="33" t="s">
        <v>26</v>
      </c>
      <c r="O25" s="33" t="s">
        <v>27</v>
      </c>
      <c r="P25" s="33" t="s">
        <v>28</v>
      </c>
    </row>
    <row r="26" spans="1:20" x14ac:dyDescent="0.3">
      <c r="A26" s="39"/>
      <c r="B26" s="39"/>
      <c r="C26" s="39"/>
      <c r="D26" s="39"/>
      <c r="F26" s="39"/>
      <c r="G26" s="39"/>
      <c r="H26" s="39"/>
      <c r="I26" s="39"/>
      <c r="J26" s="42"/>
      <c r="K26" s="42"/>
      <c r="M26" s="42"/>
      <c r="N26" s="42"/>
      <c r="O26" s="42"/>
      <c r="P26" s="42"/>
      <c r="S26" s="95"/>
      <c r="T26" s="95"/>
    </row>
    <row r="27" spans="1:20" x14ac:dyDescent="0.3">
      <c r="A27" s="39"/>
      <c r="B27" s="96"/>
      <c r="C27" s="96"/>
      <c r="D27" s="39"/>
      <c r="F27" s="39"/>
      <c r="G27" s="96"/>
      <c r="H27" s="96"/>
      <c r="I27" s="39"/>
      <c r="J27" s="42"/>
      <c r="K27" s="42"/>
      <c r="M27" s="42" t="s">
        <v>33</v>
      </c>
      <c r="N27" s="47">
        <v>4.4000000000000003E-3</v>
      </c>
      <c r="O27" s="47">
        <v>4.4000000000000003E-3</v>
      </c>
      <c r="P27" s="71">
        <v>4.6700000000000005E-3</v>
      </c>
      <c r="S27" s="95"/>
      <c r="T27" s="95"/>
    </row>
    <row r="28" spans="1:20" x14ac:dyDescent="0.3">
      <c r="A28" s="42" t="s">
        <v>33</v>
      </c>
      <c r="B28" s="97"/>
      <c r="C28" s="97">
        <v>4.3999999999999996E-4</v>
      </c>
      <c r="D28" s="98">
        <f>0.044%+0.011%</f>
        <v>5.4999999999999992E-4</v>
      </c>
      <c r="F28" s="42" t="s">
        <v>33</v>
      </c>
      <c r="G28" s="47">
        <v>2.5000000000000001E-3</v>
      </c>
      <c r="H28" s="47">
        <v>4.0600000000000002E-3</v>
      </c>
      <c r="I28" s="99">
        <f>0.004+0.018%</f>
        <v>4.1799999999999997E-3</v>
      </c>
      <c r="J28" s="44">
        <f>ROUND(G28,4)</f>
        <v>2.5000000000000001E-3</v>
      </c>
      <c r="K28" s="45">
        <f>ROUND(G28-H28,4)</f>
        <v>-1.6000000000000001E-3</v>
      </c>
      <c r="L28" s="50"/>
      <c r="M28" s="42" t="s">
        <v>34</v>
      </c>
      <c r="N28" s="47">
        <f>N27*18%</f>
        <v>7.9200000000000006E-4</v>
      </c>
      <c r="O28" s="47">
        <f>O27*18%</f>
        <v>7.9200000000000006E-4</v>
      </c>
      <c r="P28" s="71">
        <f>P27*18%</f>
        <v>8.4060000000000005E-4</v>
      </c>
      <c r="Q28" s="79"/>
      <c r="S28" s="95"/>
      <c r="T28" s="95"/>
    </row>
    <row r="29" spans="1:20" x14ac:dyDescent="0.3">
      <c r="A29" s="42" t="s">
        <v>34</v>
      </c>
      <c r="B29" s="71"/>
      <c r="C29" s="71">
        <f>C28*18%</f>
        <v>7.9199999999999987E-5</v>
      </c>
      <c r="D29" s="71">
        <f>D28*18%</f>
        <v>9.899999999999998E-5</v>
      </c>
      <c r="E29" s="79"/>
      <c r="F29" s="42" t="s">
        <v>34</v>
      </c>
      <c r="G29" s="47">
        <f>G28*18%</f>
        <v>4.4999999999999999E-4</v>
      </c>
      <c r="H29" s="47">
        <f>H28*18%</f>
        <v>7.3079999999999998E-4</v>
      </c>
      <c r="I29" s="99">
        <f>I28*18%</f>
        <v>7.5239999999999997E-4</v>
      </c>
      <c r="J29" s="44">
        <f t="shared" ref="J29:J33" si="4">ROUND(G29,4)</f>
        <v>5.0000000000000001E-4</v>
      </c>
      <c r="K29" s="45">
        <f t="shared" ref="K29:K31" si="5">ROUND(G29-H29,4)</f>
        <v>-2.9999999999999997E-4</v>
      </c>
      <c r="L29" s="50"/>
      <c r="M29" s="42" t="s">
        <v>35</v>
      </c>
      <c r="N29" s="47">
        <v>2.3080000000000002E-3</v>
      </c>
      <c r="O29" s="47">
        <v>2.3080000000000002E-3</v>
      </c>
      <c r="P29" s="71">
        <v>1.97E-3</v>
      </c>
      <c r="S29" s="95"/>
      <c r="T29" s="95"/>
    </row>
    <row r="30" spans="1:20" x14ac:dyDescent="0.3">
      <c r="A30" s="42" t="s">
        <v>35</v>
      </c>
      <c r="B30" s="97"/>
      <c r="C30" s="97">
        <v>4.0000000000000002E-4</v>
      </c>
      <c r="D30" s="98">
        <f>0.0413%-0.013%</f>
        <v>2.8300000000000005E-4</v>
      </c>
      <c r="F30" s="42" t="s">
        <v>35</v>
      </c>
      <c r="G30" s="47">
        <v>3.0000000000000001E-3</v>
      </c>
      <c r="H30" s="47">
        <v>3.0100000000000001E-3</v>
      </c>
      <c r="I30" s="99">
        <f>0.308%-0.0212%</f>
        <v>2.8679999999999999E-3</v>
      </c>
      <c r="J30" s="44">
        <f t="shared" si="4"/>
        <v>3.0000000000000001E-3</v>
      </c>
      <c r="K30" s="45">
        <f t="shared" si="5"/>
        <v>0</v>
      </c>
      <c r="L30" s="100"/>
      <c r="M30" s="39" t="s">
        <v>36</v>
      </c>
      <c r="N30" s="55">
        <f>SUM(N27:N29)</f>
        <v>7.5000000000000006E-3</v>
      </c>
      <c r="O30" s="55">
        <f>SUM(O27:O29)</f>
        <v>7.5000000000000006E-3</v>
      </c>
      <c r="P30" s="84">
        <f>SUM(P27:P29)</f>
        <v>7.4806000000000004E-3</v>
      </c>
      <c r="S30" s="95"/>
      <c r="T30" s="95"/>
    </row>
    <row r="31" spans="1:20" x14ac:dyDescent="0.3">
      <c r="A31" s="39" t="s">
        <v>36</v>
      </c>
      <c r="B31" s="101"/>
      <c r="C31" s="101">
        <f>SUM(C28:C30)</f>
        <v>9.1920000000000001E-4</v>
      </c>
      <c r="D31" s="102">
        <f>SUM(D28:D30)</f>
        <v>9.3199999999999999E-4</v>
      </c>
      <c r="F31" s="39" t="s">
        <v>36</v>
      </c>
      <c r="G31" s="55">
        <f>SUM(G28:G30)</f>
        <v>5.9500000000000004E-3</v>
      </c>
      <c r="H31" s="55">
        <f>SUM(H28:H30)</f>
        <v>7.8008000000000001E-3</v>
      </c>
      <c r="I31" s="103">
        <f>SUM(I28:I30)</f>
        <v>7.8003999999999999E-3</v>
      </c>
      <c r="J31" s="44">
        <f t="shared" si="4"/>
        <v>6.0000000000000001E-3</v>
      </c>
      <c r="K31" s="45">
        <f t="shared" si="5"/>
        <v>-1.9E-3</v>
      </c>
      <c r="L31" s="59"/>
      <c r="M31" s="42" t="s">
        <v>37</v>
      </c>
      <c r="N31" s="47">
        <f>1.35%+0.08%</f>
        <v>1.4300000000000002E-2</v>
      </c>
      <c r="O31" s="47">
        <v>1.35E-2</v>
      </c>
      <c r="P31" s="71">
        <v>1.35E-2</v>
      </c>
      <c r="S31" s="95"/>
      <c r="T31" s="95"/>
    </row>
    <row r="32" spans="1:20" x14ac:dyDescent="0.3">
      <c r="A32" s="42"/>
      <c r="B32" s="47"/>
      <c r="C32" s="47"/>
      <c r="D32" s="73"/>
      <c r="F32" s="42"/>
      <c r="G32" s="47"/>
      <c r="H32" s="47"/>
      <c r="I32" s="48"/>
      <c r="J32" s="44"/>
      <c r="K32" s="45"/>
      <c r="L32" s="51"/>
      <c r="M32" s="39" t="s">
        <v>38</v>
      </c>
      <c r="N32" s="55">
        <f>SUM(N30:N31)</f>
        <v>2.1800000000000003E-2</v>
      </c>
      <c r="O32" s="55">
        <f>SUM(O30:O31)</f>
        <v>2.1000000000000001E-2</v>
      </c>
      <c r="P32" s="84">
        <f>SUM(P30:P31)</f>
        <v>2.0980600000000002E-2</v>
      </c>
      <c r="R32" s="104"/>
      <c r="S32" s="95"/>
      <c r="T32" s="95"/>
    </row>
    <row r="33" spans="1:20" x14ac:dyDescent="0.3">
      <c r="A33" s="42" t="s">
        <v>39</v>
      </c>
      <c r="B33" s="105"/>
      <c r="C33" s="105">
        <f>C28+C30</f>
        <v>8.4000000000000003E-4</v>
      </c>
      <c r="D33" s="92">
        <f>D28+D30</f>
        <v>8.3299999999999997E-4</v>
      </c>
      <c r="F33" s="42" t="s">
        <v>39</v>
      </c>
      <c r="G33" s="63">
        <f>G28+G30</f>
        <v>5.4999999999999997E-3</v>
      </c>
      <c r="H33" s="63">
        <f>H28+H30</f>
        <v>7.0699999999999999E-3</v>
      </c>
      <c r="I33" s="64">
        <f>I28+I30</f>
        <v>7.0479999999999996E-3</v>
      </c>
      <c r="J33" s="44">
        <f t="shared" si="4"/>
        <v>5.4999999999999997E-3</v>
      </c>
      <c r="K33" s="45"/>
      <c r="L33" s="66"/>
      <c r="M33" s="39"/>
      <c r="N33" s="55"/>
      <c r="O33" s="55"/>
      <c r="P33" s="56"/>
      <c r="S33" s="95"/>
      <c r="T33" s="95"/>
    </row>
    <row r="34" spans="1:20" x14ac:dyDescent="0.3">
      <c r="A34" s="58"/>
      <c r="B34" s="58"/>
      <c r="C34" s="58"/>
      <c r="D34" s="58"/>
      <c r="F34" s="65"/>
      <c r="G34" s="65"/>
      <c r="H34" s="65"/>
      <c r="I34" s="65"/>
      <c r="L34" s="58"/>
      <c r="M34" s="42" t="s">
        <v>39</v>
      </c>
      <c r="N34" s="63">
        <f>N27+N29</f>
        <v>6.7080000000000004E-3</v>
      </c>
      <c r="O34" s="63">
        <f>O27+O29</f>
        <v>6.7080000000000004E-3</v>
      </c>
      <c r="P34" s="62">
        <f>P27+P29</f>
        <v>6.6400000000000001E-3</v>
      </c>
      <c r="S34" s="95"/>
      <c r="T34" s="95"/>
    </row>
    <row r="35" spans="1:20" x14ac:dyDescent="0.3">
      <c r="I35" s="106"/>
      <c r="J35" s="58"/>
      <c r="K35" s="58"/>
      <c r="L35" s="65"/>
      <c r="M35" s="42" t="s">
        <v>40</v>
      </c>
      <c r="N35" s="63">
        <f>N27+N29+N31</f>
        <v>2.1008000000000002E-2</v>
      </c>
      <c r="O35" s="63">
        <f>O27+O29+O31</f>
        <v>2.0208E-2</v>
      </c>
      <c r="P35" s="62">
        <f>P27+P29+P31</f>
        <v>2.0139999999999998E-2</v>
      </c>
    </row>
    <row r="36" spans="1:20" x14ac:dyDescent="0.3">
      <c r="J36" s="58"/>
      <c r="K36" s="58"/>
      <c r="L36" s="65"/>
      <c r="N36" s="107"/>
      <c r="O36" s="107"/>
      <c r="P36" s="108"/>
    </row>
    <row r="37" spans="1:20" s="95" customFormat="1" ht="46.5" customHeight="1" x14ac:dyDescent="0.3">
      <c r="A37" s="32" t="s">
        <v>48</v>
      </c>
      <c r="B37" s="33"/>
      <c r="C37" s="33" t="s">
        <v>27</v>
      </c>
      <c r="D37" s="33" t="s">
        <v>32</v>
      </c>
      <c r="E37"/>
      <c r="F37" s="32" t="s">
        <v>49</v>
      </c>
      <c r="G37" s="33" t="s">
        <v>26</v>
      </c>
      <c r="H37" s="33" t="s">
        <v>27</v>
      </c>
      <c r="I37" s="33" t="s">
        <v>32</v>
      </c>
      <c r="J37" s="33" t="s">
        <v>29</v>
      </c>
      <c r="K37" s="33" t="s">
        <v>30</v>
      </c>
      <c r="L37" s="36"/>
      <c r="M37"/>
      <c r="N37"/>
      <c r="O37"/>
      <c r="P37"/>
    </row>
    <row r="38" spans="1:20" x14ac:dyDescent="0.3">
      <c r="A38" s="39"/>
      <c r="B38" s="42"/>
      <c r="C38" s="42"/>
      <c r="D38" s="42"/>
      <c r="F38" s="39"/>
      <c r="G38" s="42"/>
      <c r="H38" s="42"/>
      <c r="I38" s="42"/>
      <c r="J38" s="42"/>
      <c r="K38" s="42"/>
    </row>
    <row r="39" spans="1:20" x14ac:dyDescent="0.3">
      <c r="A39" s="42" t="s">
        <v>33</v>
      </c>
      <c r="B39" s="109"/>
      <c r="C39" s="109">
        <v>0</v>
      </c>
      <c r="D39" s="109">
        <v>0</v>
      </c>
      <c r="F39" s="42" t="s">
        <v>33</v>
      </c>
      <c r="G39" s="109">
        <v>0</v>
      </c>
      <c r="H39" s="109">
        <v>0</v>
      </c>
      <c r="I39" s="109">
        <v>0</v>
      </c>
      <c r="J39" s="44">
        <f t="shared" ref="J39:J47" si="6">ROUND(H39,4)</f>
        <v>0</v>
      </c>
      <c r="K39" s="45">
        <f>ROUND(G39-H39,4)</f>
        <v>0</v>
      </c>
      <c r="L39" s="110"/>
    </row>
    <row r="40" spans="1:20" x14ac:dyDescent="0.3">
      <c r="A40" s="42" t="s">
        <v>34</v>
      </c>
      <c r="B40" s="109"/>
      <c r="C40" s="109">
        <f>C39*18%</f>
        <v>0</v>
      </c>
      <c r="D40" s="109">
        <f>D39*18%</f>
        <v>0</v>
      </c>
      <c r="F40" s="42" t="s">
        <v>34</v>
      </c>
      <c r="G40" s="109">
        <f>G39*18%</f>
        <v>0</v>
      </c>
      <c r="H40" s="109">
        <f>H39*18%</f>
        <v>0</v>
      </c>
      <c r="I40" s="109">
        <f>I39*18%</f>
        <v>0</v>
      </c>
      <c r="J40" s="44">
        <f t="shared" si="6"/>
        <v>0</v>
      </c>
      <c r="K40" s="45">
        <f t="shared" ref="K40:K44" si="7">ROUND(G40-H40,4)</f>
        <v>0</v>
      </c>
      <c r="L40" s="110"/>
    </row>
    <row r="41" spans="1:20" x14ac:dyDescent="0.3">
      <c r="A41" s="42" t="s">
        <v>35</v>
      </c>
      <c r="B41" s="43"/>
      <c r="C41" s="43">
        <v>5.9999999999999995E-4</v>
      </c>
      <c r="D41" s="43">
        <v>5.9999999999999995E-4</v>
      </c>
      <c r="F41" s="42" t="s">
        <v>35</v>
      </c>
      <c r="G41" s="73">
        <f>0.06%-0.03%</f>
        <v>2.9999999999999997E-4</v>
      </c>
      <c r="H41" s="73">
        <f>0.06%-0.03%</f>
        <v>2.9999999999999997E-4</v>
      </c>
      <c r="I41" s="73">
        <f>0.06%-0.03%</f>
        <v>2.9999999999999997E-4</v>
      </c>
      <c r="J41" s="44">
        <f t="shared" si="6"/>
        <v>2.9999999999999997E-4</v>
      </c>
      <c r="K41" s="45">
        <f t="shared" si="7"/>
        <v>0</v>
      </c>
      <c r="L41" s="50"/>
      <c r="M41" s="111"/>
      <c r="N41" s="111"/>
      <c r="O41" s="111"/>
      <c r="P41" s="111"/>
    </row>
    <row r="42" spans="1:20" x14ac:dyDescent="0.3">
      <c r="A42" s="39" t="s">
        <v>36</v>
      </c>
      <c r="B42" s="52"/>
      <c r="C42" s="52">
        <f>SUM(C39:C41)</f>
        <v>5.9999999999999995E-4</v>
      </c>
      <c r="D42" s="52">
        <f>SUM(D39:D41)</f>
        <v>5.9999999999999995E-4</v>
      </c>
      <c r="F42" s="39" t="s">
        <v>36</v>
      </c>
      <c r="G42" s="52">
        <f>SUM(G39:G41)</f>
        <v>2.9999999999999997E-4</v>
      </c>
      <c r="H42" s="52">
        <f>SUM(H39:H41)</f>
        <v>2.9999999999999997E-4</v>
      </c>
      <c r="I42" s="52">
        <f>SUM(I39:I41)</f>
        <v>2.9999999999999997E-4</v>
      </c>
      <c r="J42" s="44">
        <f t="shared" si="6"/>
        <v>2.9999999999999997E-4</v>
      </c>
      <c r="K42" s="45">
        <f t="shared" si="7"/>
        <v>0</v>
      </c>
      <c r="L42" s="59"/>
    </row>
    <row r="43" spans="1:20" x14ac:dyDescent="0.3">
      <c r="A43" s="42" t="s">
        <v>37</v>
      </c>
      <c r="B43" s="73"/>
      <c r="C43" s="73">
        <v>1.1999999999999999E-3</v>
      </c>
      <c r="D43" s="73">
        <v>1.1999999999999999E-3</v>
      </c>
      <c r="F43" s="42" t="s">
        <v>37</v>
      </c>
      <c r="G43" s="73">
        <f>0.18%+0.19%+0.05%</f>
        <v>4.2000000000000006E-3</v>
      </c>
      <c r="H43" s="73">
        <f>0.15%+0.03%</f>
        <v>1.8E-3</v>
      </c>
      <c r="I43" s="73">
        <f>0.15%+0.03%</f>
        <v>1.8E-3</v>
      </c>
      <c r="J43" s="44">
        <f t="shared" si="6"/>
        <v>1.8E-3</v>
      </c>
      <c r="K43" s="45">
        <f t="shared" si="7"/>
        <v>2.3999999999999998E-3</v>
      </c>
      <c r="L43" s="50"/>
      <c r="M43" s="112"/>
      <c r="N43" s="112"/>
      <c r="O43" s="112"/>
      <c r="P43" s="112"/>
    </row>
    <row r="44" spans="1:20" ht="16.5" customHeight="1" x14ac:dyDescent="0.3">
      <c r="A44" s="39" t="s">
        <v>38</v>
      </c>
      <c r="B44" s="52"/>
      <c r="C44" s="52">
        <f>SUM(C42:C43)</f>
        <v>1.8E-3</v>
      </c>
      <c r="D44" s="52">
        <f>SUM(D42:D43)</f>
        <v>1.8E-3</v>
      </c>
      <c r="F44" s="39" t="s">
        <v>38</v>
      </c>
      <c r="G44" s="52">
        <f>SUM(G42:G43)</f>
        <v>4.5000000000000005E-3</v>
      </c>
      <c r="H44" s="52">
        <f>SUM(H42:H43)</f>
        <v>2.0999999999999999E-3</v>
      </c>
      <c r="I44" s="52">
        <f>SUM(I42:I43)</f>
        <v>2.0999999999999999E-3</v>
      </c>
      <c r="J44" s="44">
        <f t="shared" si="6"/>
        <v>2.0999999999999999E-3</v>
      </c>
      <c r="K44" s="45">
        <f t="shared" si="7"/>
        <v>2.3999999999999998E-3</v>
      </c>
      <c r="L44" s="59"/>
      <c r="M44" s="112"/>
      <c r="N44" s="112"/>
      <c r="O44" s="112"/>
      <c r="P44" s="112"/>
    </row>
    <row r="45" spans="1:20" ht="23.25" customHeight="1" x14ac:dyDescent="0.3">
      <c r="A45" s="39"/>
      <c r="B45" s="52"/>
      <c r="C45" s="52"/>
      <c r="D45" s="52"/>
      <c r="F45" s="39"/>
      <c r="G45" s="52"/>
      <c r="H45" s="52"/>
      <c r="I45" s="52"/>
      <c r="J45" s="44"/>
      <c r="K45" s="45"/>
      <c r="L45" s="59"/>
      <c r="M45" s="65"/>
      <c r="N45" s="65"/>
      <c r="O45" s="65"/>
      <c r="P45" s="65"/>
    </row>
    <row r="46" spans="1:20" x14ac:dyDescent="0.3">
      <c r="A46" s="42" t="s">
        <v>39</v>
      </c>
      <c r="B46" s="62"/>
      <c r="C46" s="62">
        <f>C39+C41</f>
        <v>5.9999999999999995E-4</v>
      </c>
      <c r="D46" s="62">
        <f>D39+D41</f>
        <v>5.9999999999999995E-4</v>
      </c>
      <c r="F46" s="42" t="s">
        <v>39</v>
      </c>
      <c r="G46" s="62">
        <f>G39+G41</f>
        <v>2.9999999999999997E-4</v>
      </c>
      <c r="H46" s="62">
        <f>H39+H41</f>
        <v>2.9999999999999997E-4</v>
      </c>
      <c r="I46" s="62">
        <f>I39+I41</f>
        <v>2.9999999999999997E-4</v>
      </c>
      <c r="J46" s="44">
        <f t="shared" si="6"/>
        <v>2.9999999999999997E-4</v>
      </c>
      <c r="K46" s="45"/>
      <c r="L46" s="65"/>
      <c r="M46" s="65"/>
      <c r="N46" s="65"/>
      <c r="O46" s="65"/>
      <c r="P46" s="65"/>
    </row>
    <row r="47" spans="1:20" x14ac:dyDescent="0.3">
      <c r="A47" s="42" t="s">
        <v>40</v>
      </c>
      <c r="B47" s="62"/>
      <c r="C47" s="62">
        <f>C39+C41+C43</f>
        <v>1.8E-3</v>
      </c>
      <c r="D47" s="62">
        <f>D39+D41+D43</f>
        <v>1.8E-3</v>
      </c>
      <c r="F47" s="42" t="s">
        <v>40</v>
      </c>
      <c r="G47" s="62">
        <f>G39+G41+G43</f>
        <v>4.5000000000000005E-3</v>
      </c>
      <c r="H47" s="62">
        <f>H39+H41+H43</f>
        <v>2.0999999999999999E-3</v>
      </c>
      <c r="I47" s="62">
        <f>I39+I41+I43</f>
        <v>2.0999999999999999E-3</v>
      </c>
      <c r="J47" s="44">
        <f t="shared" si="6"/>
        <v>2.0999999999999999E-3</v>
      </c>
      <c r="K47" s="45"/>
      <c r="L47" s="65"/>
      <c r="M47" s="113"/>
      <c r="N47" s="113"/>
      <c r="O47" s="113"/>
      <c r="P47" s="113"/>
    </row>
    <row r="48" spans="1:20" ht="23.25" customHeight="1" x14ac:dyDescent="0.3">
      <c r="A48" s="58"/>
      <c r="B48" s="58"/>
      <c r="C48" s="58"/>
      <c r="D48" s="58"/>
      <c r="F48" s="114"/>
      <c r="G48" s="114"/>
      <c r="H48" s="114"/>
      <c r="I48" s="114"/>
      <c r="J48" s="58"/>
      <c r="K48" s="58"/>
      <c r="L48" s="58"/>
      <c r="Q48" s="111"/>
    </row>
    <row r="50" spans="1:19" s="95" customFormat="1" ht="48" customHeight="1" x14ac:dyDescent="0.3">
      <c r="A50" s="32" t="s">
        <v>50</v>
      </c>
      <c r="B50" s="33"/>
      <c r="C50" s="33" t="s">
        <v>51</v>
      </c>
      <c r="D50" s="33" t="s">
        <v>32</v>
      </c>
      <c r="E50"/>
      <c r="F50" s="32" t="s">
        <v>52</v>
      </c>
      <c r="G50" s="33" t="s">
        <v>26</v>
      </c>
      <c r="H50" s="33" t="s">
        <v>27</v>
      </c>
      <c r="I50" s="33" t="s">
        <v>28</v>
      </c>
      <c r="J50" s="33" t="s">
        <v>29</v>
      </c>
      <c r="K50" s="33" t="s">
        <v>30</v>
      </c>
      <c r="L50"/>
      <c r="M50"/>
      <c r="N50"/>
      <c r="O50"/>
      <c r="P50"/>
    </row>
    <row r="51" spans="1:19" x14ac:dyDescent="0.3">
      <c r="A51" s="39"/>
      <c r="B51" s="115"/>
      <c r="C51" s="115"/>
      <c r="D51" s="115"/>
      <c r="F51" s="42"/>
      <c r="G51" s="42"/>
      <c r="H51" s="42"/>
      <c r="I51" s="42"/>
      <c r="J51" s="116"/>
      <c r="K51" s="116"/>
      <c r="L51" s="50"/>
    </row>
    <row r="52" spans="1:19" x14ac:dyDescent="0.3">
      <c r="A52" s="42" t="s">
        <v>33</v>
      </c>
      <c r="B52" s="117"/>
      <c r="C52" s="117">
        <v>0</v>
      </c>
      <c r="D52" s="117">
        <v>0</v>
      </c>
      <c r="F52" s="42" t="s">
        <v>33</v>
      </c>
      <c r="G52" s="75">
        <v>2.1800000000000001E-3</v>
      </c>
      <c r="H52" s="75">
        <v>2.1800000000000001E-3</v>
      </c>
      <c r="I52" s="118">
        <v>1.9500000000000001E-3</v>
      </c>
      <c r="J52" s="44">
        <f>ROUND(G52,4)</f>
        <v>2.2000000000000001E-3</v>
      </c>
      <c r="K52" s="45">
        <f>ROUND(G52-H52,4)</f>
        <v>0</v>
      </c>
      <c r="L52" s="50"/>
      <c r="S52" s="77"/>
    </row>
    <row r="53" spans="1:19" x14ac:dyDescent="0.3">
      <c r="A53" s="42" t="s">
        <v>34</v>
      </c>
      <c r="B53" s="117"/>
      <c r="C53" s="117">
        <f>C52*18%</f>
        <v>0</v>
      </c>
      <c r="D53" s="117">
        <f>D52*18%</f>
        <v>0</v>
      </c>
      <c r="F53" s="42" t="s">
        <v>34</v>
      </c>
      <c r="G53" s="75">
        <f>G52*18%</f>
        <v>3.924E-4</v>
      </c>
      <c r="H53" s="75">
        <f>H52*18%</f>
        <v>3.924E-4</v>
      </c>
      <c r="I53" s="119">
        <f>I52*18%</f>
        <v>3.5100000000000002E-4</v>
      </c>
      <c r="J53" s="44">
        <f t="shared" ref="J53:J60" si="8">ROUND(G53,4)</f>
        <v>4.0000000000000002E-4</v>
      </c>
      <c r="K53" s="45">
        <f t="shared" ref="K53:K57" si="9">ROUND(G53-H53,4)</f>
        <v>0</v>
      </c>
      <c r="L53" s="100"/>
      <c r="M53" s="111"/>
      <c r="N53" s="111"/>
      <c r="O53" s="111"/>
      <c r="P53" s="111"/>
      <c r="S53" s="77"/>
    </row>
    <row r="54" spans="1:19" x14ac:dyDescent="0.3">
      <c r="A54" s="42" t="s">
        <v>35</v>
      </c>
      <c r="B54" s="120"/>
      <c r="C54" s="120">
        <v>1E-3</v>
      </c>
      <c r="D54" s="120">
        <v>1E-3</v>
      </c>
      <c r="F54" s="42" t="s">
        <v>35</v>
      </c>
      <c r="G54" s="75">
        <v>1.928E-3</v>
      </c>
      <c r="H54" s="75">
        <v>1.928E-3</v>
      </c>
      <c r="I54" s="119">
        <v>1.6719999999999999E-3</v>
      </c>
      <c r="J54" s="44">
        <f t="shared" si="8"/>
        <v>1.9E-3</v>
      </c>
      <c r="K54" s="45">
        <f t="shared" si="9"/>
        <v>0</v>
      </c>
      <c r="L54" s="59"/>
      <c r="M54" s="65"/>
      <c r="S54" s="77"/>
    </row>
    <row r="55" spans="1:19" x14ac:dyDescent="0.3">
      <c r="A55" s="39" t="s">
        <v>36</v>
      </c>
      <c r="B55" s="121"/>
      <c r="C55" s="121">
        <f>SUM(C52:C54)</f>
        <v>1E-3</v>
      </c>
      <c r="D55" s="121">
        <f>SUM(D52:D54)</f>
        <v>1E-3</v>
      </c>
      <c r="F55" s="39" t="s">
        <v>36</v>
      </c>
      <c r="G55" s="85">
        <f>SUM(G52:G54)</f>
        <v>4.5003999999999999E-3</v>
      </c>
      <c r="H55" s="85">
        <f>SUM(H52:H54)</f>
        <v>4.5003999999999999E-3</v>
      </c>
      <c r="I55" s="122">
        <f>SUM(I52:I54)</f>
        <v>3.973E-3</v>
      </c>
      <c r="J55" s="44">
        <f t="shared" si="8"/>
        <v>4.4999999999999997E-3</v>
      </c>
      <c r="K55" s="45">
        <f t="shared" si="9"/>
        <v>0</v>
      </c>
      <c r="L55" s="50"/>
      <c r="M55" s="111"/>
      <c r="N55" s="111"/>
      <c r="O55" s="111"/>
      <c r="P55" s="111"/>
    </row>
    <row r="56" spans="1:19" x14ac:dyDescent="0.3">
      <c r="A56" s="42" t="s">
        <v>37</v>
      </c>
      <c r="B56" s="120"/>
      <c r="C56" s="120">
        <v>3.7000000000000002E-3</v>
      </c>
      <c r="D56" s="120">
        <v>3.7000000000000002E-3</v>
      </c>
      <c r="F56" s="42" t="s">
        <v>37</v>
      </c>
      <c r="G56" s="75">
        <f>1.55%+0.04%</f>
        <v>1.5900000000000001E-2</v>
      </c>
      <c r="H56" s="75">
        <f>1.55%</f>
        <v>1.55E-2</v>
      </c>
      <c r="I56" s="118">
        <f>1.6%</f>
        <v>1.6E-2</v>
      </c>
      <c r="J56" s="44">
        <f t="shared" si="8"/>
        <v>1.5900000000000001E-2</v>
      </c>
      <c r="K56" s="45">
        <f t="shared" si="9"/>
        <v>4.0000000000000002E-4</v>
      </c>
      <c r="L56" s="59"/>
    </row>
    <row r="57" spans="1:19" x14ac:dyDescent="0.3">
      <c r="A57" s="39" t="s">
        <v>38</v>
      </c>
      <c r="B57" s="121"/>
      <c r="C57" s="121">
        <f>SUM(C55:C56)</f>
        <v>4.7000000000000002E-3</v>
      </c>
      <c r="D57" s="121">
        <f>SUM(D55:D56)</f>
        <v>4.7000000000000002E-3</v>
      </c>
      <c r="F57" s="39" t="s">
        <v>38</v>
      </c>
      <c r="G57" s="85">
        <f>G56+G55</f>
        <v>2.0400399999999999E-2</v>
      </c>
      <c r="H57" s="85">
        <f>H56+H55</f>
        <v>2.0000400000000002E-2</v>
      </c>
      <c r="I57" s="123">
        <f>I56+I55</f>
        <v>1.9973000000000001E-2</v>
      </c>
      <c r="J57" s="44">
        <f t="shared" si="8"/>
        <v>2.0400000000000001E-2</v>
      </c>
      <c r="K57" s="45">
        <f t="shared" si="9"/>
        <v>4.0000000000000002E-4</v>
      </c>
      <c r="M57" s="65"/>
      <c r="N57" s="65"/>
      <c r="O57" s="65"/>
      <c r="P57" s="65"/>
    </row>
    <row r="58" spans="1:19" x14ac:dyDescent="0.3">
      <c r="A58" s="42"/>
      <c r="B58" s="115"/>
      <c r="C58" s="115"/>
      <c r="D58" s="115"/>
      <c r="F58" s="76"/>
      <c r="G58" s="93"/>
      <c r="H58" s="93"/>
      <c r="I58" s="124"/>
      <c r="J58" s="116"/>
      <c r="K58" s="116"/>
      <c r="L58" s="65"/>
      <c r="M58" s="65"/>
      <c r="N58" s="65"/>
      <c r="O58" s="65"/>
      <c r="P58" s="65"/>
    </row>
    <row r="59" spans="1:19" x14ac:dyDescent="0.3">
      <c r="A59" s="42" t="s">
        <v>39</v>
      </c>
      <c r="B59" s="125"/>
      <c r="C59" s="125">
        <f>C52+C54</f>
        <v>1E-3</v>
      </c>
      <c r="D59" s="125">
        <f>D52+D54</f>
        <v>1E-3</v>
      </c>
      <c r="F59" s="42" t="s">
        <v>39</v>
      </c>
      <c r="G59" s="93">
        <f>G52+G54</f>
        <v>4.1080000000000005E-3</v>
      </c>
      <c r="H59" s="93">
        <f>H52+H54</f>
        <v>4.1080000000000005E-3</v>
      </c>
      <c r="I59" s="94">
        <f>I52+I54</f>
        <v>3.6220000000000002E-3</v>
      </c>
      <c r="J59" s="44">
        <f t="shared" si="8"/>
        <v>4.1000000000000003E-3</v>
      </c>
      <c r="K59" s="94"/>
      <c r="L59" s="65"/>
    </row>
    <row r="60" spans="1:19" x14ac:dyDescent="0.3">
      <c r="A60" s="42" t="s">
        <v>40</v>
      </c>
      <c r="B60" s="125"/>
      <c r="C60" s="125">
        <f>C52+C54+C56</f>
        <v>4.7000000000000002E-3</v>
      </c>
      <c r="D60" s="125">
        <f>D52+D54+D56</f>
        <v>4.7000000000000002E-3</v>
      </c>
      <c r="F60" s="42" t="s">
        <v>40</v>
      </c>
      <c r="G60" s="93">
        <f>G52+G54+G56</f>
        <v>2.0008000000000001E-2</v>
      </c>
      <c r="H60" s="93">
        <f>H52+H54+H56</f>
        <v>1.9608E-2</v>
      </c>
      <c r="I60" s="94">
        <f>I52+I54+I56</f>
        <v>1.9622000000000001E-2</v>
      </c>
      <c r="J60" s="44">
        <f t="shared" si="8"/>
        <v>0.02</v>
      </c>
      <c r="K60" s="94"/>
    </row>
    <row r="63" spans="1:19" x14ac:dyDescent="0.3">
      <c r="A63" s="126" t="s">
        <v>53</v>
      </c>
      <c r="B63" s="127"/>
      <c r="C63" s="127"/>
      <c r="D63" s="127"/>
    </row>
    <row r="64" spans="1:19" x14ac:dyDescent="0.3">
      <c r="A64" s="126" t="s">
        <v>54</v>
      </c>
      <c r="B64" s="127"/>
      <c r="C64" s="127"/>
      <c r="D64" s="127"/>
    </row>
    <row r="78" spans="1:11" ht="47.25" customHeight="1" x14ac:dyDescent="0.3">
      <c r="A78" s="128"/>
      <c r="B78" s="128"/>
      <c r="C78" s="128"/>
      <c r="D78" s="128"/>
      <c r="E78" s="36"/>
      <c r="F78" s="36"/>
      <c r="G78" s="36"/>
      <c r="H78" s="36"/>
      <c r="I78" s="36"/>
      <c r="J78" s="36"/>
      <c r="K78" s="129"/>
    </row>
    <row r="79" spans="1:11" ht="63" customHeight="1" x14ac:dyDescent="0.3">
      <c r="A79" s="130"/>
      <c r="B79" s="130"/>
      <c r="C79" s="130"/>
      <c r="D79" s="130"/>
      <c r="E79" s="129"/>
      <c r="F79" s="36"/>
      <c r="G79" s="36"/>
      <c r="H79" s="36"/>
      <c r="I79" s="36"/>
      <c r="J79" s="36"/>
      <c r="K79" s="131"/>
    </row>
    <row r="80" spans="1:11" x14ac:dyDescent="0.3">
      <c r="A80" s="67"/>
      <c r="B80" s="67"/>
      <c r="C80" s="67"/>
      <c r="D80" s="67"/>
      <c r="E80" s="131"/>
      <c r="F80" s="67"/>
      <c r="G80" s="67"/>
      <c r="H80" s="67"/>
      <c r="I80" s="67"/>
      <c r="J80" s="132"/>
      <c r="K80" s="131"/>
    </row>
    <row r="81" spans="1:11" x14ac:dyDescent="0.3">
      <c r="E81" s="131"/>
      <c r="F81" s="67"/>
      <c r="G81" s="67"/>
      <c r="H81" s="67"/>
      <c r="I81" s="67"/>
      <c r="J81" s="132"/>
      <c r="K81" s="131"/>
    </row>
    <row r="82" spans="1:11" x14ac:dyDescent="0.3">
      <c r="E82" s="131"/>
      <c r="F82" s="67"/>
      <c r="G82" s="67"/>
      <c r="H82" s="67"/>
      <c r="I82" s="67"/>
      <c r="J82" s="132"/>
    </row>
    <row r="83" spans="1:11" x14ac:dyDescent="0.3">
      <c r="A83" s="58"/>
      <c r="B83" s="58"/>
      <c r="C83" s="58"/>
      <c r="D83" s="58"/>
      <c r="E83" s="112"/>
      <c r="F83" s="112"/>
      <c r="G83" s="112"/>
      <c r="H83" s="112"/>
      <c r="I83" s="112"/>
      <c r="J83" s="112"/>
    </row>
    <row r="84" spans="1:11" x14ac:dyDescent="0.3">
      <c r="E84" s="133"/>
      <c r="F84" s="133"/>
      <c r="G84" s="133"/>
      <c r="H84" s="133"/>
      <c r="I84" s="133"/>
      <c r="J84" s="133"/>
    </row>
    <row r="85" spans="1:11" x14ac:dyDescent="0.3">
      <c r="A85" s="58"/>
      <c r="B85" s="58"/>
      <c r="C85" s="58"/>
      <c r="D85" s="58"/>
      <c r="E85" s="112"/>
      <c r="F85" s="112"/>
      <c r="G85" s="112"/>
      <c r="H85" s="112"/>
      <c r="I85" s="112"/>
      <c r="J85" s="112"/>
    </row>
    <row r="86" spans="1:11" x14ac:dyDescent="0.3">
      <c r="A86" s="58"/>
      <c r="B86" s="58"/>
      <c r="C86" s="58"/>
      <c r="D86" s="58"/>
      <c r="E86" s="111"/>
      <c r="F86" s="111"/>
      <c r="G86" s="111"/>
      <c r="H86" s="111"/>
      <c r="I86" s="111"/>
      <c r="J86" s="111"/>
    </row>
    <row r="87" spans="1:11" x14ac:dyDescent="0.3">
      <c r="A87" s="58"/>
      <c r="B87" s="58"/>
      <c r="C87" s="58"/>
      <c r="D87" s="58"/>
      <c r="E87" s="108"/>
      <c r="F87" s="108"/>
      <c r="G87" s="108"/>
      <c r="H87" s="108"/>
      <c r="I87" s="108"/>
      <c r="J87" s="106"/>
    </row>
    <row r="88" spans="1:11" x14ac:dyDescent="0.3">
      <c r="A88" s="58"/>
      <c r="B88" s="58"/>
      <c r="C88" s="58"/>
      <c r="D88" s="58"/>
      <c r="E88" s="108"/>
      <c r="F88" s="108"/>
      <c r="G88" s="108"/>
      <c r="H88" s="108"/>
      <c r="I88" s="108"/>
      <c r="J88" s="106"/>
    </row>
    <row r="91" spans="1:11" ht="46.5" customHeight="1" x14ac:dyDescent="0.3">
      <c r="A91" s="128"/>
      <c r="B91" s="128"/>
      <c r="C91" s="128"/>
      <c r="D91" s="128"/>
      <c r="E91" s="36"/>
      <c r="F91" s="36"/>
      <c r="G91" s="36"/>
      <c r="H91" s="36"/>
      <c r="I91" s="36"/>
      <c r="J91" s="36"/>
      <c r="K91" s="129"/>
    </row>
    <row r="92" spans="1:11" ht="61.5" customHeight="1" x14ac:dyDescent="0.3">
      <c r="A92" s="134"/>
      <c r="B92" s="134"/>
      <c r="C92" s="134"/>
      <c r="D92" s="134"/>
      <c r="E92" s="129"/>
      <c r="F92" s="36"/>
      <c r="G92" s="36"/>
      <c r="H92" s="36"/>
      <c r="I92" s="36"/>
      <c r="J92" s="36"/>
      <c r="K92" s="132"/>
    </row>
    <row r="93" spans="1:11" x14ac:dyDescent="0.3">
      <c r="A93" s="67"/>
      <c r="B93" s="67"/>
      <c r="C93" s="67"/>
      <c r="D93" s="67"/>
      <c r="E93" s="132"/>
      <c r="F93" s="67"/>
      <c r="G93" s="67"/>
      <c r="H93" s="67"/>
      <c r="I93" s="67"/>
      <c r="J93" s="132"/>
      <c r="K93" s="132"/>
    </row>
    <row r="94" spans="1:11" x14ac:dyDescent="0.3">
      <c r="E94" s="132"/>
      <c r="F94" s="67"/>
      <c r="G94" s="67"/>
      <c r="H94" s="67"/>
      <c r="I94" s="67"/>
      <c r="J94" s="132"/>
      <c r="K94" s="132"/>
    </row>
    <row r="95" spans="1:11" x14ac:dyDescent="0.3">
      <c r="E95" s="132"/>
      <c r="F95" s="67"/>
      <c r="G95" s="67"/>
      <c r="H95" s="67"/>
      <c r="I95" s="67"/>
      <c r="J95" s="132"/>
      <c r="K95" s="112"/>
    </row>
    <row r="96" spans="1:11" x14ac:dyDescent="0.3">
      <c r="A96" s="58"/>
      <c r="B96" s="58"/>
      <c r="C96" s="58"/>
      <c r="D96" s="58"/>
      <c r="E96" s="112"/>
      <c r="F96" s="112"/>
      <c r="G96" s="112"/>
      <c r="H96" s="112"/>
      <c r="I96" s="112"/>
      <c r="J96" s="112"/>
      <c r="K96" s="133"/>
    </row>
    <row r="97" spans="1:11" x14ac:dyDescent="0.3">
      <c r="E97" s="133"/>
      <c r="F97" s="133"/>
      <c r="G97" s="133"/>
      <c r="H97" s="133"/>
      <c r="I97" s="133"/>
      <c r="J97" s="133"/>
      <c r="K97" s="112"/>
    </row>
    <row r="98" spans="1:11" x14ac:dyDescent="0.3">
      <c r="A98" s="58"/>
      <c r="B98" s="58"/>
      <c r="C98" s="58"/>
      <c r="D98" s="58"/>
      <c r="E98" s="112"/>
      <c r="F98" s="112"/>
      <c r="G98" s="112"/>
      <c r="H98" s="112"/>
      <c r="I98" s="112"/>
      <c r="J98" s="112"/>
      <c r="K98" s="111"/>
    </row>
    <row r="99" spans="1:11" x14ac:dyDescent="0.3">
      <c r="A99" s="58"/>
      <c r="B99" s="58"/>
      <c r="C99" s="58"/>
      <c r="D99" s="58"/>
      <c r="E99" s="111"/>
      <c r="F99" s="111"/>
      <c r="G99" s="111"/>
      <c r="H99" s="111"/>
      <c r="I99" s="111"/>
      <c r="J99" s="111"/>
      <c r="K99" s="106"/>
    </row>
    <row r="100" spans="1:11" x14ac:dyDescent="0.3">
      <c r="A100" s="58"/>
      <c r="B100" s="58"/>
      <c r="C100" s="58"/>
      <c r="D100" s="58"/>
      <c r="E100" s="108"/>
      <c r="F100" s="108"/>
      <c r="G100" s="108"/>
      <c r="H100" s="108"/>
      <c r="I100" s="108"/>
      <c r="J100" s="106"/>
      <c r="K100" s="106"/>
    </row>
    <row r="101" spans="1:11" x14ac:dyDescent="0.3">
      <c r="A101" s="58"/>
      <c r="B101" s="58"/>
      <c r="C101" s="58"/>
      <c r="D101" s="58"/>
      <c r="E101" s="108"/>
      <c r="F101" s="108"/>
      <c r="G101" s="108"/>
      <c r="H101" s="108"/>
      <c r="I101" s="108"/>
      <c r="J101" s="106"/>
    </row>
    <row r="105" spans="1:11" x14ac:dyDescent="0.3">
      <c r="A105" s="128"/>
      <c r="B105" s="128"/>
      <c r="C105" s="128"/>
      <c r="D105" s="128"/>
    </row>
    <row r="106" spans="1:11" x14ac:dyDescent="0.3">
      <c r="A106" s="58"/>
      <c r="B106" s="58"/>
      <c r="C106" s="58"/>
      <c r="D106" s="58"/>
    </row>
    <row r="110" spans="1:11" x14ac:dyDescent="0.3">
      <c r="A110" s="58"/>
      <c r="B110" s="58"/>
      <c r="C110" s="58"/>
      <c r="D110" s="58"/>
    </row>
    <row r="112" spans="1:11" x14ac:dyDescent="0.3">
      <c r="A112" s="58"/>
      <c r="B112" s="58"/>
      <c r="C112" s="58"/>
      <c r="D112" s="58"/>
    </row>
    <row r="113" spans="1:4" x14ac:dyDescent="0.3">
      <c r="A113" s="58"/>
      <c r="B113" s="58"/>
      <c r="C113" s="58"/>
      <c r="D113" s="58"/>
    </row>
    <row r="114" spans="1:4" x14ac:dyDescent="0.3">
      <c r="A114" s="58"/>
      <c r="B114" s="58"/>
      <c r="C114" s="58"/>
      <c r="D114" s="58"/>
    </row>
    <row r="115" spans="1:4" x14ac:dyDescent="0.3">
      <c r="A115" s="58"/>
      <c r="B115" s="58"/>
      <c r="C115" s="58"/>
      <c r="D115" s="58"/>
    </row>
  </sheetData>
  <pageMargins left="0.70866141732283472" right="0.70866141732283472" top="0.74803149606299213" bottom="0.74803149606299213" header="0.31496062992125984" footer="0.31496062992125984"/>
  <pageSetup paperSize="9" scale="4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4E652-E265-4D14-AE5B-071D8D76DCF2}">
  <sheetPr>
    <pageSetUpPr fitToPage="1"/>
  </sheetPr>
  <dimension ref="A3:K45"/>
  <sheetViews>
    <sheetView workbookViewId="0">
      <selection activeCell="B43" sqref="B43"/>
    </sheetView>
  </sheetViews>
  <sheetFormatPr defaultRowHeight="14.4" x14ac:dyDescent="0.3"/>
  <cols>
    <col min="1" max="1" width="25.5546875" bestFit="1" customWidth="1"/>
    <col min="2" max="2" width="11" bestFit="1" customWidth="1"/>
    <col min="3" max="3" width="11" customWidth="1"/>
    <col min="4" max="4" width="17.21875" bestFit="1" customWidth="1"/>
    <col min="5" max="5" width="25.5546875" bestFit="1" customWidth="1"/>
    <col min="6" max="6" width="16.21875" bestFit="1" customWidth="1"/>
    <col min="7" max="7" width="17.21875" bestFit="1" customWidth="1"/>
    <col min="8" max="8" width="13.77734375" bestFit="1" customWidth="1"/>
    <col min="9" max="9" width="25.5546875" bestFit="1" customWidth="1"/>
    <col min="10" max="10" width="14" bestFit="1" customWidth="1"/>
    <col min="11" max="11" width="14" customWidth="1"/>
    <col min="12" max="12" width="10.77734375" bestFit="1" customWidth="1"/>
    <col min="14" max="14" width="16.21875" bestFit="1" customWidth="1"/>
  </cols>
  <sheetData>
    <row r="3" spans="1:9" x14ac:dyDescent="0.3">
      <c r="A3" s="135" t="s">
        <v>28</v>
      </c>
    </row>
    <row r="4" spans="1:9" x14ac:dyDescent="0.3">
      <c r="A4" s="136"/>
      <c r="G4" s="36"/>
    </row>
    <row r="5" spans="1:9" ht="15" thickBot="1" x14ac:dyDescent="0.35">
      <c r="A5" s="183" t="s">
        <v>55</v>
      </c>
      <c r="B5" s="184"/>
      <c r="C5" s="36"/>
      <c r="D5" s="36"/>
      <c r="E5" s="36"/>
      <c r="F5" s="36"/>
      <c r="G5" s="129"/>
    </row>
    <row r="6" spans="1:9" ht="72.599999999999994" thickBot="1" x14ac:dyDescent="0.35">
      <c r="A6" s="137"/>
      <c r="B6" s="138" t="s">
        <v>56</v>
      </c>
      <c r="C6" s="139" t="s">
        <v>57</v>
      </c>
      <c r="D6" s="140"/>
      <c r="E6" s="138" t="s">
        <v>58</v>
      </c>
      <c r="F6" s="139" t="s">
        <v>57</v>
      </c>
      <c r="G6" s="140"/>
      <c r="H6" s="138" t="s">
        <v>59</v>
      </c>
      <c r="I6" s="141" t="s">
        <v>60</v>
      </c>
    </row>
    <row r="7" spans="1:9" x14ac:dyDescent="0.3">
      <c r="A7" s="142" t="s">
        <v>61</v>
      </c>
      <c r="B7" s="143">
        <f>478*10000000</f>
        <v>4780000000</v>
      </c>
      <c r="C7" s="144">
        <f>0.082%+0.012%</f>
        <v>9.3999999999999997E-4</v>
      </c>
      <c r="D7" s="142" t="s">
        <v>33</v>
      </c>
      <c r="E7" s="143">
        <f>0*10000000</f>
        <v>0</v>
      </c>
      <c r="F7" s="144">
        <f>0.046%+0.01%</f>
        <v>5.6000000000000006E-4</v>
      </c>
      <c r="G7" s="145" t="s">
        <v>33</v>
      </c>
      <c r="H7" s="143">
        <f>B7+E7</f>
        <v>4780000000</v>
      </c>
      <c r="I7" s="146">
        <f>(B7*C7+E7*F7)/H7</f>
        <v>9.3999999999999997E-4</v>
      </c>
    </row>
    <row r="8" spans="1:9" x14ac:dyDescent="0.3">
      <c r="A8" s="147" t="s">
        <v>34</v>
      </c>
      <c r="B8" s="40">
        <f>478*10000000</f>
        <v>4780000000</v>
      </c>
      <c r="C8" s="148">
        <f>C7*18%</f>
        <v>1.6919999999999999E-4</v>
      </c>
      <c r="D8" s="147" t="s">
        <v>34</v>
      </c>
      <c r="E8" s="40">
        <f>0*10000000</f>
        <v>0</v>
      </c>
      <c r="F8" s="148">
        <f>F7*18%</f>
        <v>1.0080000000000001E-4</v>
      </c>
      <c r="G8" s="149" t="s">
        <v>34</v>
      </c>
      <c r="H8" s="40">
        <f>B8+E8</f>
        <v>4780000000</v>
      </c>
      <c r="I8" s="150">
        <f>(B8*C8+E8*F8)/H8</f>
        <v>1.6919999999999999E-4</v>
      </c>
    </row>
    <row r="9" spans="1:9" x14ac:dyDescent="0.3">
      <c r="A9" s="147" t="s">
        <v>35</v>
      </c>
      <c r="B9" s="40">
        <f>478*10000000</f>
        <v>4780000000</v>
      </c>
      <c r="C9" s="148">
        <v>4.9240000000000004E-4</v>
      </c>
      <c r="D9" s="147" t="s">
        <v>35</v>
      </c>
      <c r="E9" s="40">
        <f>0*10000000</f>
        <v>0</v>
      </c>
      <c r="F9" s="148">
        <f>0.08%-0.012%</f>
        <v>6.8000000000000005E-4</v>
      </c>
      <c r="G9" s="149" t="s">
        <v>35</v>
      </c>
      <c r="H9" s="40">
        <f>B9+E9</f>
        <v>4780000000</v>
      </c>
      <c r="I9" s="150">
        <f>(B9*C9+E9*F9)/H9</f>
        <v>4.9240000000000004E-4</v>
      </c>
    </row>
    <row r="10" spans="1:9" x14ac:dyDescent="0.3">
      <c r="A10" s="151" t="s">
        <v>36</v>
      </c>
      <c r="B10" s="39"/>
      <c r="C10" s="152">
        <f>SUM(C7:C9)</f>
        <v>1.6015999999999999E-3</v>
      </c>
      <c r="D10" s="151" t="s">
        <v>36</v>
      </c>
      <c r="E10" s="39" t="s">
        <v>62</v>
      </c>
      <c r="F10" s="152">
        <f>SUM(F7:F9)</f>
        <v>1.3408000000000001E-3</v>
      </c>
      <c r="G10" s="153" t="s">
        <v>36</v>
      </c>
      <c r="H10" s="39"/>
      <c r="I10" s="154">
        <f>SUM(I7:I9)</f>
        <v>1.6015999999999999E-3</v>
      </c>
    </row>
    <row r="11" spans="1:9" x14ac:dyDescent="0.3">
      <c r="A11" s="147" t="s">
        <v>37</v>
      </c>
      <c r="B11" s="42"/>
      <c r="C11" s="150">
        <v>1E-3</v>
      </c>
      <c r="D11" s="147" t="s">
        <v>37</v>
      </c>
      <c r="E11" s="42"/>
      <c r="F11" s="150">
        <v>1E-3</v>
      </c>
      <c r="G11" s="149" t="s">
        <v>37</v>
      </c>
      <c r="H11" s="42"/>
      <c r="I11" s="155">
        <v>1E-3</v>
      </c>
    </row>
    <row r="12" spans="1:9" x14ac:dyDescent="0.3">
      <c r="A12" s="151" t="s">
        <v>38</v>
      </c>
      <c r="B12" s="39"/>
      <c r="C12" s="152">
        <f>SUM(C10:C11)</f>
        <v>2.6015999999999999E-3</v>
      </c>
      <c r="D12" s="151" t="s">
        <v>38</v>
      </c>
      <c r="E12" s="39"/>
      <c r="F12" s="152">
        <f>SUM(F10:F11)</f>
        <v>2.3408000000000001E-3</v>
      </c>
      <c r="G12" s="153" t="s">
        <v>38</v>
      </c>
      <c r="H12" s="39"/>
      <c r="I12" s="154">
        <f>I11+I10</f>
        <v>2.6015999999999999E-3</v>
      </c>
    </row>
    <row r="13" spans="1:9" x14ac:dyDescent="0.3">
      <c r="A13" s="151"/>
      <c r="B13" s="39"/>
      <c r="C13" s="156"/>
      <c r="D13" s="151"/>
      <c r="E13" s="39"/>
      <c r="F13" s="156"/>
      <c r="G13" s="153"/>
      <c r="H13" s="39"/>
      <c r="I13" s="155"/>
    </row>
    <row r="14" spans="1:9" x14ac:dyDescent="0.3">
      <c r="A14" s="151"/>
      <c r="B14" s="39"/>
      <c r="C14" s="157"/>
      <c r="D14" s="151"/>
      <c r="E14" s="39"/>
      <c r="F14" s="157"/>
      <c r="G14" s="149" t="s">
        <v>39</v>
      </c>
      <c r="H14" s="39"/>
      <c r="I14" s="158">
        <f>I7+I9</f>
        <v>1.4323999999999999E-3</v>
      </c>
    </row>
    <row r="15" spans="1:9" ht="15" thickBot="1" x14ac:dyDescent="0.35">
      <c r="A15" s="159"/>
      <c r="B15" s="160"/>
      <c r="C15" s="161"/>
      <c r="D15" s="159"/>
      <c r="E15" s="160"/>
      <c r="F15" s="161"/>
      <c r="G15" s="162" t="s">
        <v>40</v>
      </c>
      <c r="H15" s="160"/>
      <c r="I15" s="163">
        <f>I7+I9+I11</f>
        <v>2.4323999999999999E-3</v>
      </c>
    </row>
    <row r="18" spans="1:11" x14ac:dyDescent="0.3">
      <c r="A18" s="135" t="s">
        <v>63</v>
      </c>
      <c r="B18" s="164"/>
    </row>
    <row r="19" spans="1:11" x14ac:dyDescent="0.3">
      <c r="A19" s="136"/>
      <c r="G19" s="36"/>
    </row>
    <row r="20" spans="1:11" ht="15" thickBot="1" x14ac:dyDescent="0.35">
      <c r="A20" s="183" t="s">
        <v>55</v>
      </c>
      <c r="B20" s="184"/>
      <c r="C20" s="36"/>
      <c r="D20" s="36"/>
      <c r="E20" s="36"/>
      <c r="F20" s="36"/>
      <c r="G20" s="129"/>
    </row>
    <row r="21" spans="1:11" ht="72" x14ac:dyDescent="0.3">
      <c r="A21" s="165"/>
      <c r="B21" s="166" t="s">
        <v>56</v>
      </c>
      <c r="C21" s="167" t="s">
        <v>64</v>
      </c>
      <c r="D21" s="168"/>
      <c r="E21" s="166" t="s">
        <v>65</v>
      </c>
      <c r="F21" s="167" t="s">
        <v>64</v>
      </c>
      <c r="G21" s="168"/>
      <c r="H21" s="166" t="s">
        <v>66</v>
      </c>
      <c r="I21" s="169" t="s">
        <v>45</v>
      </c>
    </row>
    <row r="22" spans="1:11" x14ac:dyDescent="0.3">
      <c r="A22" s="170" t="s">
        <v>61</v>
      </c>
      <c r="B22" s="40">
        <f>500*10000000</f>
        <v>5000000000</v>
      </c>
      <c r="C22" s="171">
        <f>0.094%-0.008%</f>
        <v>8.5999999999999998E-4</v>
      </c>
      <c r="D22" s="170" t="s">
        <v>33</v>
      </c>
      <c r="E22" s="40">
        <f>60*10000000</f>
        <v>600000000</v>
      </c>
      <c r="F22" s="171">
        <f>0.056%-0.008%</f>
        <v>4.8000000000000007E-4</v>
      </c>
      <c r="G22" s="170" t="s">
        <v>33</v>
      </c>
      <c r="H22" s="40">
        <f>B22+E22</f>
        <v>5600000000</v>
      </c>
      <c r="I22" s="172">
        <f>(B22*C22+E22*F22)/H22</f>
        <v>8.1928571428571424E-4</v>
      </c>
      <c r="J22" s="106"/>
      <c r="K22">
        <v>0.08</v>
      </c>
    </row>
    <row r="23" spans="1:11" x14ac:dyDescent="0.3">
      <c r="A23" s="147" t="s">
        <v>34</v>
      </c>
      <c r="B23" s="40">
        <f>500*10000000</f>
        <v>5000000000</v>
      </c>
      <c r="C23" s="148">
        <f>C22*18%</f>
        <v>1.548E-4</v>
      </c>
      <c r="D23" s="147" t="s">
        <v>34</v>
      </c>
      <c r="E23" s="40">
        <f>60*10000000</f>
        <v>600000000</v>
      </c>
      <c r="F23" s="148">
        <f>F22*18%</f>
        <v>8.6400000000000013E-5</v>
      </c>
      <c r="G23" s="147" t="s">
        <v>34</v>
      </c>
      <c r="H23" s="40">
        <f>B23+E23</f>
        <v>5600000000</v>
      </c>
      <c r="I23" s="172">
        <f>(B23*C23+E23*F23)/H23</f>
        <v>1.4747142857142857E-4</v>
      </c>
      <c r="J23" s="106"/>
      <c r="K23">
        <f>K25-K22-K24</f>
        <v>2.0000000000000004E-2</v>
      </c>
    </row>
    <row r="24" spans="1:11" x14ac:dyDescent="0.3">
      <c r="A24" s="147" t="s">
        <v>35</v>
      </c>
      <c r="B24" s="40">
        <f>500*10000000</f>
        <v>5000000000</v>
      </c>
      <c r="C24" s="171">
        <f>0.04924%+0.008%</f>
        <v>5.7240000000000004E-4</v>
      </c>
      <c r="D24" s="147" t="s">
        <v>35</v>
      </c>
      <c r="E24" s="40">
        <f>60*10000000</f>
        <v>600000000</v>
      </c>
      <c r="F24" s="171">
        <f>0.068%+0.008%</f>
        <v>7.6000000000000004E-4</v>
      </c>
      <c r="G24" s="147" t="s">
        <v>35</v>
      </c>
      <c r="H24" s="40">
        <f>B24+E24</f>
        <v>5600000000</v>
      </c>
      <c r="I24" s="172">
        <f>(B24*C24+E24*F24)/H24</f>
        <v>5.9250000000000004E-4</v>
      </c>
      <c r="J24" s="106"/>
      <c r="K24">
        <v>0.06</v>
      </c>
    </row>
    <row r="25" spans="1:11" x14ac:dyDescent="0.3">
      <c r="A25" s="151" t="s">
        <v>36</v>
      </c>
      <c r="B25" s="39"/>
      <c r="C25" s="173">
        <f>SUM(C22:C24)</f>
        <v>1.5872E-3</v>
      </c>
      <c r="D25" s="151" t="s">
        <v>36</v>
      </c>
      <c r="E25" s="39" t="s">
        <v>62</v>
      </c>
      <c r="F25" s="173">
        <f>SUM(F22:F24)</f>
        <v>1.3264000000000001E-3</v>
      </c>
      <c r="G25" s="151" t="s">
        <v>36</v>
      </c>
      <c r="H25" s="39"/>
      <c r="I25" s="174">
        <f>SUM(I22:I24)</f>
        <v>1.5592571428571429E-3</v>
      </c>
      <c r="J25" s="106"/>
      <c r="K25">
        <v>0.16</v>
      </c>
    </row>
    <row r="26" spans="1:11" x14ac:dyDescent="0.3">
      <c r="A26" s="147" t="s">
        <v>37</v>
      </c>
      <c r="B26" s="42"/>
      <c r="C26" s="172">
        <v>1E-3</v>
      </c>
      <c r="D26" s="147" t="s">
        <v>37</v>
      </c>
      <c r="E26" s="42"/>
      <c r="F26" s="172">
        <v>1E-3</v>
      </c>
      <c r="G26" s="147" t="s">
        <v>37</v>
      </c>
      <c r="H26" s="42"/>
      <c r="I26" s="175">
        <v>1E-3</v>
      </c>
      <c r="J26" s="106"/>
    </row>
    <row r="27" spans="1:11" x14ac:dyDescent="0.3">
      <c r="A27" s="151" t="s">
        <v>38</v>
      </c>
      <c r="B27" s="39"/>
      <c r="C27" s="173">
        <f>SUM(C25:C26)</f>
        <v>2.5872E-3</v>
      </c>
      <c r="D27" s="151" t="s">
        <v>38</v>
      </c>
      <c r="E27" s="39"/>
      <c r="F27" s="173">
        <f>SUM(F25:F26)</f>
        <v>2.3264000000000002E-3</v>
      </c>
      <c r="G27" s="151" t="s">
        <v>38</v>
      </c>
      <c r="H27" s="39"/>
      <c r="I27" s="174">
        <f>I26+I25</f>
        <v>2.5592571428571429E-3</v>
      </c>
      <c r="J27" s="106"/>
    </row>
    <row r="28" spans="1:11" x14ac:dyDescent="0.3">
      <c r="A28" s="151"/>
      <c r="B28" s="39"/>
      <c r="C28" s="156"/>
      <c r="D28" s="151"/>
      <c r="E28" s="39"/>
      <c r="F28" s="156"/>
      <c r="G28" s="151"/>
      <c r="H28" s="39"/>
      <c r="I28" s="155"/>
      <c r="J28" s="106"/>
    </row>
    <row r="29" spans="1:11" x14ac:dyDescent="0.3">
      <c r="A29" s="151"/>
      <c r="B29" s="39"/>
      <c r="C29" s="157"/>
      <c r="D29" s="151"/>
      <c r="E29" s="39"/>
      <c r="F29" s="157"/>
      <c r="G29" s="147" t="s">
        <v>39</v>
      </c>
      <c r="H29" s="39"/>
      <c r="I29" s="176">
        <f>I22+I24</f>
        <v>1.4117857142857144E-3</v>
      </c>
    </row>
    <row r="30" spans="1:11" ht="15" thickBot="1" x14ac:dyDescent="0.35">
      <c r="A30" s="159"/>
      <c r="B30" s="160"/>
      <c r="C30" s="161"/>
      <c r="D30" s="159"/>
      <c r="E30" s="160"/>
      <c r="F30" s="161"/>
      <c r="G30" s="177" t="s">
        <v>40</v>
      </c>
      <c r="H30" s="160"/>
      <c r="I30" s="178">
        <f>I22+I24+I26</f>
        <v>2.4117857142857144E-3</v>
      </c>
    </row>
    <row r="33" spans="1:11" x14ac:dyDescent="0.3">
      <c r="A33" s="135" t="s">
        <v>67</v>
      </c>
    </row>
    <row r="34" spans="1:11" x14ac:dyDescent="0.3">
      <c r="A34" s="136"/>
      <c r="G34" s="36"/>
    </row>
    <row r="35" spans="1:11" ht="15" thickBot="1" x14ac:dyDescent="0.35">
      <c r="A35" s="183" t="s">
        <v>55</v>
      </c>
      <c r="B35" s="184"/>
      <c r="C35" s="36"/>
      <c r="D35" s="36"/>
      <c r="E35" s="36"/>
      <c r="F35" s="36"/>
      <c r="G35" s="129"/>
    </row>
    <row r="36" spans="1:11" ht="72" x14ac:dyDescent="0.3">
      <c r="A36" s="165"/>
      <c r="B36" s="166" t="s">
        <v>56</v>
      </c>
      <c r="C36" s="167" t="s">
        <v>68</v>
      </c>
      <c r="D36" s="168"/>
      <c r="E36" s="166" t="s">
        <v>69</v>
      </c>
      <c r="F36" s="167" t="s">
        <v>68</v>
      </c>
      <c r="G36" s="168"/>
      <c r="H36" s="166" t="s">
        <v>70</v>
      </c>
      <c r="I36" s="169" t="s">
        <v>71</v>
      </c>
    </row>
    <row r="37" spans="1:11" x14ac:dyDescent="0.3">
      <c r="A37" s="170" t="s">
        <v>61</v>
      </c>
      <c r="B37" s="40">
        <f>500*10000000</f>
        <v>5000000000</v>
      </c>
      <c r="C37" s="171">
        <f>0.094%-0.008%</f>
        <v>8.5999999999999998E-4</v>
      </c>
      <c r="D37" s="170" t="s">
        <v>33</v>
      </c>
      <c r="E37" s="40">
        <f>40*10000000</f>
        <v>400000000</v>
      </c>
      <c r="F37" s="171">
        <f>0.056%-0.008%</f>
        <v>4.8000000000000007E-4</v>
      </c>
      <c r="G37" s="170" t="s">
        <v>33</v>
      </c>
      <c r="H37" s="40">
        <f>B37+E37</f>
        <v>5400000000</v>
      </c>
      <c r="I37" s="172">
        <f>(B37*C37+E37*F37)/H37</f>
        <v>8.3185185185185185E-4</v>
      </c>
      <c r="J37" s="106"/>
    </row>
    <row r="38" spans="1:11" x14ac:dyDescent="0.3">
      <c r="A38" s="147" t="s">
        <v>34</v>
      </c>
      <c r="B38" s="40">
        <f>500*10000000</f>
        <v>5000000000</v>
      </c>
      <c r="C38" s="148">
        <f>C37*18%</f>
        <v>1.548E-4</v>
      </c>
      <c r="D38" s="147" t="s">
        <v>34</v>
      </c>
      <c r="E38" s="40">
        <f>40*10000000</f>
        <v>400000000</v>
      </c>
      <c r="F38" s="148">
        <f>F37*18%</f>
        <v>8.6400000000000013E-5</v>
      </c>
      <c r="G38" s="147" t="s">
        <v>34</v>
      </c>
      <c r="H38" s="40">
        <f>B38+E38</f>
        <v>5400000000</v>
      </c>
      <c r="I38" s="172">
        <f>(B38*C38+E38*F38)/H38</f>
        <v>1.4973333333333333E-4</v>
      </c>
      <c r="J38" s="106"/>
      <c r="K38" s="106"/>
    </row>
    <row r="39" spans="1:11" x14ac:dyDescent="0.3">
      <c r="A39" s="147" t="s">
        <v>35</v>
      </c>
      <c r="B39" s="40">
        <f>500*10000000</f>
        <v>5000000000</v>
      </c>
      <c r="C39" s="171">
        <f>0.04924%+0.008%</f>
        <v>5.7240000000000004E-4</v>
      </c>
      <c r="D39" s="147" t="s">
        <v>35</v>
      </c>
      <c r="E39" s="40">
        <f>40*10000000</f>
        <v>400000000</v>
      </c>
      <c r="F39" s="171">
        <f>0.068%+0.008%</f>
        <v>7.6000000000000004E-4</v>
      </c>
      <c r="G39" s="147" t="s">
        <v>35</v>
      </c>
      <c r="H39" s="40">
        <f>B39+E39</f>
        <v>5400000000</v>
      </c>
      <c r="I39" s="172">
        <f>(B39*C39+E39*F39)/H39</f>
        <v>5.8629629629629635E-4</v>
      </c>
      <c r="J39" s="106"/>
    </row>
    <row r="40" spans="1:11" x14ac:dyDescent="0.3">
      <c r="A40" s="151" t="s">
        <v>36</v>
      </c>
      <c r="B40" s="39"/>
      <c r="C40" s="173">
        <f>SUM(C37:C39)</f>
        <v>1.5872E-3</v>
      </c>
      <c r="D40" s="151" t="s">
        <v>36</v>
      </c>
      <c r="E40" s="39" t="s">
        <v>62</v>
      </c>
      <c r="F40" s="173">
        <f>SUM(F37:F39)</f>
        <v>1.3264000000000001E-3</v>
      </c>
      <c r="G40" s="151" t="s">
        <v>36</v>
      </c>
      <c r="H40" s="39"/>
      <c r="I40" s="174">
        <f>SUM(I37:I39)</f>
        <v>1.5678814814814816E-3</v>
      </c>
      <c r="J40" s="106"/>
    </row>
    <row r="41" spans="1:11" x14ac:dyDescent="0.3">
      <c r="A41" s="147" t="s">
        <v>37</v>
      </c>
      <c r="B41" s="42"/>
      <c r="C41" s="179">
        <v>1.1000000000000001E-3</v>
      </c>
      <c r="D41" s="147" t="s">
        <v>37</v>
      </c>
      <c r="E41" s="42"/>
      <c r="F41" s="179">
        <v>1.1000000000000001E-3</v>
      </c>
      <c r="G41" s="147" t="s">
        <v>37</v>
      </c>
      <c r="H41" s="42"/>
      <c r="I41" s="179">
        <v>1.1000000000000001E-3</v>
      </c>
      <c r="J41" s="106"/>
    </row>
    <row r="42" spans="1:11" x14ac:dyDescent="0.3">
      <c r="A42" s="151" t="s">
        <v>38</v>
      </c>
      <c r="B42" s="39"/>
      <c r="C42" s="173">
        <f>SUM(C40:C41)</f>
        <v>2.6871999999999998E-3</v>
      </c>
      <c r="D42" s="151" t="s">
        <v>38</v>
      </c>
      <c r="E42" s="39"/>
      <c r="F42" s="173">
        <f>SUM(F40:F41)</f>
        <v>2.4264000000000004E-3</v>
      </c>
      <c r="G42" s="151" t="s">
        <v>38</v>
      </c>
      <c r="H42" s="39"/>
      <c r="I42" s="174">
        <f>I41+I40</f>
        <v>2.6678814814814818E-3</v>
      </c>
      <c r="J42" s="106"/>
    </row>
    <row r="43" spans="1:11" x14ac:dyDescent="0.3">
      <c r="A43" s="151"/>
      <c r="B43" s="39"/>
      <c r="C43" s="156"/>
      <c r="D43" s="151"/>
      <c r="E43" s="39"/>
      <c r="F43" s="156"/>
      <c r="G43" s="151"/>
      <c r="H43" s="39"/>
      <c r="I43" s="155"/>
      <c r="J43" s="106"/>
    </row>
    <row r="44" spans="1:11" x14ac:dyDescent="0.3">
      <c r="A44" s="151"/>
      <c r="B44" s="39"/>
      <c r="C44" s="157"/>
      <c r="D44" s="151"/>
      <c r="E44" s="39"/>
      <c r="F44" s="157"/>
      <c r="G44" s="147" t="s">
        <v>39</v>
      </c>
      <c r="H44" s="39"/>
      <c r="I44" s="176">
        <f>I37+I39</f>
        <v>1.4181481481481482E-3</v>
      </c>
    </row>
    <row r="45" spans="1:11" ht="15" thickBot="1" x14ac:dyDescent="0.35">
      <c r="A45" s="159"/>
      <c r="B45" s="160"/>
      <c r="C45" s="161"/>
      <c r="D45" s="159"/>
      <c r="E45" s="160"/>
      <c r="F45" s="161"/>
      <c r="G45" s="177" t="s">
        <v>40</v>
      </c>
      <c r="H45" s="160"/>
      <c r="I45" s="178">
        <f>I37+I39+I41</f>
        <v>2.5181481481481483E-3</v>
      </c>
    </row>
  </sheetData>
  <mergeCells count="3">
    <mergeCell ref="A5:B5"/>
    <mergeCell ref="A20:B20"/>
    <mergeCell ref="A35:B35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TER from 01st July 2025</vt:lpstr>
      <vt:lpstr>TER FY 2025-26</vt:lpstr>
      <vt:lpstr>QLF FY2025-26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Rajendra Gadiyar</dc:creator>
  <cp:lastModifiedBy>John Mirza Abid</cp:lastModifiedBy>
  <dcterms:created xsi:type="dcterms:W3CDTF">2025-07-09T11:55:03Z</dcterms:created>
  <dcterms:modified xsi:type="dcterms:W3CDTF">2025-07-15T08:18:23Z</dcterms:modified>
</cp:coreProperties>
</file>